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атериальная помощь,поступления" sheetId="1" r:id="rId1"/>
    <sheet name="Расходы" sheetId="2" r:id="rId2"/>
    <sheet name="Нематериальная помощь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'Расходы'!$A$2:$H$696</definedName>
    <definedName name="buttion1">"CommandButton1"</definedName>
    <definedName name="Excel_BuiltIn__FilterDatabase_21">#REF!</definedName>
    <definedName name="Excel_BuiltIn__FilterDatabase_22">#REF!</definedName>
    <definedName name="Excel_BuiltIn__FilterDatabase_25">#REF!</definedName>
    <definedName name="Excel_BuiltIn__FilterDatabase_5">#REF!</definedName>
    <definedName name="Excel_BuiltIn__FilterDatabase_7">#REF!</definedName>
    <definedName name="Excel_BuiltIn_Criteria_4">'[5]Закуп'!$V:$V</definedName>
    <definedName name="STEPS_PER_YEAR">'[2]Данные'!$A$11</definedName>
    <definedName name="STEPS_PER_YEAR_16">'[6]Данные'!$A$11</definedName>
    <definedName name="STEPS_PER_YEAR_17">'[6]Данные'!$A$11</definedName>
    <definedName name="TOTAL_ASSETS">#REF!</definedName>
    <definedName name="TOTAL_ASSETS_16">#REF!</definedName>
    <definedName name="TOTAL_ASSETS_17">#REF!</definedName>
    <definedName name="административ">'Расходы'!$J$6:$J$288</definedName>
    <definedName name="и">'[7]Расходы'!#REF!</definedName>
    <definedName name="КОД1">'[1]Поступление'!#REF!</definedName>
    <definedName name="Назначение">'Материальная помощь,поступления'!$I$5:$I$21</definedName>
    <definedName name="Нефтебаза">'[1]Поступления'!#REF!</definedName>
    <definedName name="НОМЕР">OFFSET('[1]Наим. товаров'!$C$2,0,0,COUNTA('[1]Наим. товаров'!$C$2:$C$29),1)</definedName>
    <definedName name="_xlnm.Print_Area" localSheetId="2">'Нематериальная помощь'!$A$1:$E$713</definedName>
    <definedName name="Партия">#REF!</definedName>
    <definedName name="Партия№">OFFSET('[1]Наим. товаров'!#REF!,0,0,COUNTA('[1]Наим. товаров'!#REF!),1)</definedName>
    <definedName name="пост">'[1]Расходы'!#REF!</definedName>
    <definedName name="Поставка">#REF!</definedName>
    <definedName name="постоянные">'[1]Расходы'!#REF!</definedName>
    <definedName name="СУВЕНИРЫ">OFFSET('[1]Наим. товаров'!$A$2,0,0,COUNTA('[1]Наим. товаров'!$A$2:$A$200),1)</definedName>
    <definedName name="Топливо">'[1]Поступления'!#REF!</definedName>
  </definedNames>
  <calcPr fullCalcOnLoad="1"/>
</workbook>
</file>

<file path=xl/sharedStrings.xml><?xml version="1.0" encoding="utf-8"?>
<sst xmlns="http://schemas.openxmlformats.org/spreadsheetml/2006/main" count="5200" uniqueCount="2364">
  <si>
    <t>Агентство "Profko" - сентябрь (на реализацию Гранта по созданию комфортных условий в Приемо-Боксовом отделении ДОБ)</t>
  </si>
  <si>
    <t>DVD-плееры (7 шт.) в Боксовые палаты</t>
  </si>
  <si>
    <t>Дизайн, верстка, предпечатная подготовка книги "Мы вместе" для родителей Онко-гема</t>
  </si>
  <si>
    <t>Аля Аликперова</t>
  </si>
  <si>
    <t>Праздник 1 сентября в ДОБ</t>
  </si>
  <si>
    <t>Машинки на 1000 руб. на подарки</t>
  </si>
  <si>
    <t>Подарки для мальчиков на праздник День знаний в ДОБ</t>
  </si>
  <si>
    <t>Печать книги "Мы вместе" для родителей детей с онко-гематологическими заболеваниями, 500 шт.</t>
  </si>
  <si>
    <t>Канцтовары: бумага</t>
  </si>
  <si>
    <t>Творческие материалы для Игровой зоны в Приемо-боксовом отделении</t>
  </si>
  <si>
    <t>Игрушки для Игровой зоны в Приемо-боксовом отделении</t>
  </si>
  <si>
    <t>USB-флешки с гравировкой самым активным волонтерам Верю в чудо</t>
  </si>
  <si>
    <t>Материалы для тренинга по добровольчеству: бумага и тд</t>
  </si>
  <si>
    <t>Телевизоры 23 дюйма, 7 шт. в Боксы Приемо-боксового отделения, 7 креплений для ТВ</t>
  </si>
  <si>
    <t xml:space="preserve">Дизайнерские услуги (книга) </t>
  </si>
  <si>
    <t>Картриджи для распечатки материалов к тренингу</t>
  </si>
  <si>
    <t>Гравировка на флешке с логотипами ВВЧ и Norden</t>
  </si>
  <si>
    <t>Одноразовая посуда, чай, кофе, печенье для тренингов по добровольчеству</t>
  </si>
  <si>
    <t>Букет цветов на ДР девочке с Кардиологии ДОБ</t>
  </si>
  <si>
    <t>Одноразовая посуда, мешки д/мусора, скотч, перчатки, салфетки, губки, зонтики, шпажки для ДР и тд</t>
  </si>
  <si>
    <t>Бинт, чай, лекарство Зиртек для девочки с Неврологии</t>
  </si>
  <si>
    <t>Сыр</t>
  </si>
  <si>
    <t>Оргстекло для стендов в Приемное отделение</t>
  </si>
  <si>
    <t>Доставка флешек Москва-Калининград</t>
  </si>
  <si>
    <r>
      <t xml:space="preserve">через р/с "Профко";
</t>
    </r>
    <r>
      <rPr>
        <sz val="8"/>
        <color indexed="30"/>
        <rFont val="Palatino Linotype"/>
        <family val="1"/>
      </rPr>
      <t>наличными оплачено из денег ВВЧ, а не Профко</t>
    </r>
  </si>
  <si>
    <t>Комиссия за платежи</t>
  </si>
  <si>
    <t xml:space="preserve">Комиссия за платежи </t>
  </si>
  <si>
    <t>Дизайн книги "Мы рядом"</t>
  </si>
  <si>
    <t>ООО "Ментор"</t>
  </si>
  <si>
    <t>Юлия Котлетникова</t>
  </si>
  <si>
    <t>Чайник б/у</t>
  </si>
  <si>
    <t>Елена Тугашева, ООО "Питт-Калининград"</t>
  </si>
  <si>
    <t>Мария Ильицкая</t>
  </si>
  <si>
    <t xml:space="preserve">29 августа </t>
  </si>
  <si>
    <t>Интернет (Билайн)</t>
  </si>
  <si>
    <t>Световой оповещатель "Выход" для Приемо-Боксового отделения</t>
  </si>
  <si>
    <t>дети-сироты, онко-гематологии, малоимущие</t>
  </si>
  <si>
    <t>Вода питная для праздников</t>
  </si>
  <si>
    <t>Петли, сверла, профиль для Приемо-боксового отделения</t>
  </si>
  <si>
    <t>Соки, печенье для праздника 1 сентября</t>
  </si>
  <si>
    <t>Вода для ребенка-сироты</t>
  </si>
  <si>
    <t>Продукты (йогурты, напитки кисломолочные)</t>
  </si>
  <si>
    <t>Продукты (йогурт, хлеб, сыр)</t>
  </si>
  <si>
    <t>Продукты (хлеб, мороженое, кукуруза, горошек, бананы)</t>
  </si>
  <si>
    <t>Бананы для ребенка из онко-гема</t>
  </si>
  <si>
    <t>Чипсы для ребенка онко-гема</t>
  </si>
  <si>
    <t>Продукты (йогурты, печенье, сырки глазир., колбаса), носки</t>
  </si>
  <si>
    <t>Продукты (конфеты, хлеб, макароны, нектар, майонез)</t>
  </si>
  <si>
    <t>Продукты (хлеб, вафли, творог, йогурты)</t>
  </si>
  <si>
    <t>Продукты (кетчуп, сыр, шоколад, помидоры, нектарин)</t>
  </si>
  <si>
    <t>Связь (моб.телефон, Мегафон) координатор ДОБ</t>
  </si>
  <si>
    <t>Рамки для творческих работ для Приемо-Боксового отделения</t>
  </si>
  <si>
    <t xml:space="preserve">Визитки-вставки для информационного стенда Приемо-боксового отделения </t>
  </si>
  <si>
    <t>Продукты (йогурт)</t>
  </si>
  <si>
    <t>Питная вода для праздников в ДОБ</t>
  </si>
  <si>
    <t xml:space="preserve">Продукты (сыр, хлеб, жеват. резинка, пирожное) </t>
  </si>
  <si>
    <t>Продукты (напитки, хлеб, пирожное)</t>
  </si>
  <si>
    <t>Коктейль на прогулке с ребенком око-гема</t>
  </si>
  <si>
    <t>Бумага, диски, фотопечать</t>
  </si>
  <si>
    <t>Фоторамки для творческих работ в Приемно-боксовое отделение</t>
  </si>
  <si>
    <t>Йогурт</t>
  </si>
  <si>
    <t>DVD-диски для игровых зон в Боксах</t>
  </si>
  <si>
    <t>Кресло для Приемо-Боксового отделения</t>
  </si>
  <si>
    <t>Татьяна и семья</t>
  </si>
  <si>
    <t>Игрушки мягкие, пазлы б/у</t>
  </si>
  <si>
    <t>Дети-сироты, онко-гематологии, малоимущие ДОБ, игровые зоны</t>
  </si>
  <si>
    <t>Олеся Дергачева</t>
  </si>
  <si>
    <t>Канцтовары, одежда б/у, игрушки</t>
  </si>
  <si>
    <t>Бахилы, туал. бумага, канцтовары</t>
  </si>
  <si>
    <t>Людмила</t>
  </si>
  <si>
    <t>Дет. одежда, сани, велосипед, автокресло</t>
  </si>
  <si>
    <t>Дети-сироты, онко-гематологии, малоимущие</t>
  </si>
  <si>
    <t>Лера</t>
  </si>
  <si>
    <t>Книги, журналы, журналы с подарками</t>
  </si>
  <si>
    <t>Игровые комнаты, праздники</t>
  </si>
  <si>
    <t>Семья Слезиных</t>
  </si>
  <si>
    <t>Гипсовые фигурки для росписи</t>
  </si>
  <si>
    <t>Форумчанин newkal</t>
  </si>
  <si>
    <t>Раскраски, бумага</t>
  </si>
  <si>
    <t>Конструктор</t>
  </si>
  <si>
    <t>Вещи б/у (одежда, обувь, куртка дет.)</t>
  </si>
  <si>
    <t>Вещи б/у, пеленки</t>
  </si>
  <si>
    <t>Книги, кубики, б/у</t>
  </si>
  <si>
    <t>Журналы, парфюм</t>
  </si>
  <si>
    <t>Катя</t>
  </si>
  <si>
    <t>игрушки, диски, ящик для игрушек</t>
  </si>
  <si>
    <t>Наталья, Татяна</t>
  </si>
  <si>
    <t>Наталья с форума newkal</t>
  </si>
  <si>
    <t>Неизветсный</t>
  </si>
  <si>
    <t>Пеленки и влажные салфетки</t>
  </si>
  <si>
    <t>3 пакета вещи б/у</t>
  </si>
  <si>
    <t>Настя Алексеева</t>
  </si>
  <si>
    <t>ДОБ</t>
  </si>
  <si>
    <t>Диски, сувениры</t>
  </si>
  <si>
    <t>bigmoon с форума newkal</t>
  </si>
  <si>
    <t xml:space="preserve">Дет. детективы </t>
  </si>
  <si>
    <t>Дети-сироты, онко-гематологии, малоимущие, игровые комнаты</t>
  </si>
  <si>
    <t>Мягкие игрушки б/у</t>
  </si>
  <si>
    <t>Подарок на день рождения для Лены из онко-гема (одежда, средства гигиены)</t>
  </si>
  <si>
    <t>Ионизаторы воздуха, настольные игры, ночники-ионизаторы</t>
  </si>
  <si>
    <t>Рудов Ю.М.</t>
  </si>
  <si>
    <t>Продукты (булочка, шоколад), соки</t>
  </si>
  <si>
    <t>Дюбеля, гвозди для ремонта  вприемно-боксовом отделении</t>
  </si>
  <si>
    <t>нет тов.чека</t>
  </si>
  <si>
    <t>Продукты (соки, пицца, йогурты, чай, шоколад, печенье)</t>
  </si>
  <si>
    <t>Антирама А4 для оформления Приемо-Боксового отделения</t>
  </si>
  <si>
    <t>Наждачная ткань для ремонта Приемо-боксового отделения</t>
  </si>
  <si>
    <t>Lorien (newkaliningrad)</t>
  </si>
  <si>
    <t>klukovka  (newkaliningrad)</t>
  </si>
  <si>
    <t>Диски, влажные салфетки</t>
  </si>
  <si>
    <t>Никита</t>
  </si>
  <si>
    <t>Диски для игровой зоны Приемного (боксированного) отделения</t>
  </si>
  <si>
    <t>Набор гелевых ручек (на ДР девочки с Онкогематологии)</t>
  </si>
  <si>
    <t>Торт на день рождение мальчика с Онко-гематологии</t>
  </si>
  <si>
    <t>Набор колготк детских (на ДР девочки с Кардиологии)</t>
  </si>
  <si>
    <t>Кошелек - подарок Мальчику с Онко-гема на ДР</t>
  </si>
  <si>
    <t>Торт Венский на ДР девочки с Кардиологии</t>
  </si>
  <si>
    <t>Торт на ДР мальчику с Онко-гема</t>
  </si>
  <si>
    <t>Ремень - подарок Мальчику на ДР с Онко-гема</t>
  </si>
  <si>
    <t>Продукты ( помидоры, консервы, чай, майонез, конфеты, сыр), тетради</t>
  </si>
  <si>
    <t>Печать фотографий детям с праздника "Открытие боксов"</t>
  </si>
  <si>
    <t>Транспортные расходы (такси): мама с грудничком с Онко-гема до п.Первомайское (Гурьевский р-н)</t>
  </si>
  <si>
    <t>Отправка писем в Москву с бухгалтерскими док-тами</t>
  </si>
  <si>
    <t>Пиццы к Вечеринке в Онко-гема, Кардио</t>
  </si>
  <si>
    <t>Соусы к пиццам к Вечеринке в Онко-гема, Кардио</t>
  </si>
  <si>
    <t>праздники ДОБ</t>
  </si>
  <si>
    <t>Продукты (напитки, батон, вода, сыр) к Вечеринке в Онко-гема, Кардио</t>
  </si>
  <si>
    <t>Продукты (лапша, йогурты, шоколад, батон, сырок глазир.)</t>
  </si>
  <si>
    <t>Продукты (арбуз, нектар, кукуруза, Молоко, семечки, апельсины, грейпфрут, хлеб)</t>
  </si>
  <si>
    <t>Продукты (нектар, шоколадн. батончик, помидоры, масло, зуб. паста)</t>
  </si>
  <si>
    <t>Продукты (конфеты, хлеб, колбаса, рулет, краб. палочки), канцтовары, носки</t>
  </si>
  <si>
    <t>Продукты (молоко, печенье, кефир, молоко, зуб паста, макароны, мороженое, пшено, сыр)</t>
  </si>
  <si>
    <t>Продукты (курага, печенье, творожек, крупы, макароны, консервы, пельмени, хлеб, шоколад, печенье, сахар, масло), носки, колготки детские</t>
  </si>
  <si>
    <t>Продукты (молоко, хлеб, слойки, огурцы, кофе)</t>
  </si>
  <si>
    <t>Канцтовары для творч. занятий</t>
  </si>
  <si>
    <t>Брусок на кошелек - подарок на ДР Мальчику с Онко-гема</t>
  </si>
  <si>
    <t>Продукты (вода, яблоки, сок, йогурт)</t>
  </si>
  <si>
    <t>Драники, чай на прогулке с ребенком Онко-гема</t>
  </si>
  <si>
    <t>Продукты (лапша, желе, огурцы, пельмени)</t>
  </si>
  <si>
    <t>Кукла фарфоровая на ДР Девочки с Онко-гема</t>
  </si>
  <si>
    <t>Торт на ДР девочки с Онко-гема</t>
  </si>
  <si>
    <t>Продукты (печенье, оливки)</t>
  </si>
  <si>
    <t>Зубные пасты для детей-сирот в ДОБ</t>
  </si>
  <si>
    <t>Букет цветов на ДР девочке с Онкогема ДОБ</t>
  </si>
  <si>
    <t>Оплата парковки на складах (при заборе игрушек)</t>
  </si>
  <si>
    <t>Торт на ДР Девочки с Онкогема</t>
  </si>
  <si>
    <t>Цветы на День рождения Девочки с Онко-гема</t>
  </si>
  <si>
    <t>Печать фотографий детям с праздника "День знаний"</t>
  </si>
  <si>
    <t>Транспортные расходы - общественный транспорт (по путевым листам): компенсация проезда на волонтерство иногородним волонтерам за август</t>
  </si>
  <si>
    <t>Фоторамки, удлинитель для Приемо-боксового отделения</t>
  </si>
  <si>
    <t>Горшки, подставки д/горшков, удлинитель, лак для росписи</t>
  </si>
  <si>
    <t>Продукты (вода, хлеб, фрукты), пакет</t>
  </si>
  <si>
    <t>ДР детей ДОБ (онко-отделение)</t>
  </si>
  <si>
    <t>Годовая оплата услуг СберКарты</t>
  </si>
  <si>
    <t>Неизвестный (карта №6761****0719)</t>
  </si>
  <si>
    <t>Неизвестный (карта №6761****7974)</t>
  </si>
  <si>
    <t>Неизвестный жертвователь</t>
  </si>
  <si>
    <t>Мама со II хирургии</t>
  </si>
  <si>
    <t>Наталья с newkal.ru</t>
  </si>
  <si>
    <t>Elka с newkal.ru</t>
  </si>
  <si>
    <t>Продукты (консервы, палочки крабовые, сардельки, паштет), мыло хозяйственное</t>
  </si>
  <si>
    <t>Вода минеральная</t>
  </si>
  <si>
    <t>Продукты (Помидоры, семечки, слойка, сыр, масло крест, яблоки); прокладки</t>
  </si>
  <si>
    <t xml:space="preserve"> </t>
  </si>
  <si>
    <t>Носочки с символикой страны (2 660 isk)</t>
  </si>
  <si>
    <t>Картриджи на ч/б принтер</t>
  </si>
  <si>
    <t xml:space="preserve">Картридж HP 3030 </t>
  </si>
  <si>
    <t>Эмульсия от дерматита</t>
  </si>
  <si>
    <t>Декоративные картинки в игровую Онко-гематологии (87 dkk)</t>
  </si>
  <si>
    <t>Декоративные картинки в игровую Онко-гематологии (421 kr)</t>
  </si>
  <si>
    <t>Такси (отвоз девочки Лены с Ортопедии до п.Васильково (гипс на ноге))</t>
  </si>
  <si>
    <t>Косметика для подарков к празднику 8 марта в ДОБ</t>
  </si>
  <si>
    <t>Стиральный порошок</t>
  </si>
  <si>
    <t>Кефир</t>
  </si>
  <si>
    <t>Продукты (хлеб, чай, шоколад)</t>
  </si>
  <si>
    <t>Продукты (йогурты, хлеб, чай, мяско)</t>
  </si>
  <si>
    <t>Печенье</t>
  </si>
  <si>
    <t>Продукты (сыр, хлеб, печенье, халва, яблоки, рыбный бургер)</t>
  </si>
  <si>
    <t>Продукты (вафли, сок)</t>
  </si>
  <si>
    <t>Футболочки детские</t>
  </si>
  <si>
    <t>Продукты (хлеб, яйца, конфеты)</t>
  </si>
  <si>
    <t>Продукты (соки, яблоки, ряженка, хлеб, кисломолочка, овсянка)</t>
  </si>
  <si>
    <t>Мыло хозяйственное, паста зубная</t>
  </si>
  <si>
    <t>Стажировка Norden: Трансфер Рейкьявик - Аэропорт (16620 isk)</t>
  </si>
  <si>
    <t>Продукты (колбаса, молочка, сладости, орехи, сок)</t>
  </si>
  <si>
    <t>Продукты (творог, молочка, хлеб, мяско, кукуруза)</t>
  </si>
  <si>
    <t>Мороженое - на праздник в Онко-гематологию</t>
  </si>
  <si>
    <t>Продукты (огурцы, помидоры)</t>
  </si>
  <si>
    <t>Продукты (однор.посуда, мясные полуфабрикаты, овощи, вода, соки, хлеб) для пикника в парке с детьми ДОБ и д/д</t>
  </si>
  <si>
    <t>занесены в Свод
 под др. датой;
комменты</t>
  </si>
  <si>
    <t>Продукты (молоко, овощи, пельмени, чай)</t>
  </si>
  <si>
    <t>Продукты (соки, палочки крабовые, консервы, овощи, баранки)</t>
  </si>
  <si>
    <t>Продукты (квас, хлеб, гречка, рис, консервы, мороженое, кисломолочка)</t>
  </si>
  <si>
    <t>Продукты (масло распительное, рулет, баранки, кисломолочка, сок, творог, хлеб, вафли, пряники), детский журнал Лабиринт</t>
  </si>
  <si>
    <t>Продукты (хлеб, сыр, консервы, кукуруза, кр.палочки)</t>
  </si>
  <si>
    <t>Телевизор 32дюйма, ЖК в Игровую зону</t>
  </si>
  <si>
    <t>через р/с "Профко"</t>
  </si>
  <si>
    <t>Кровати детские в боксовые палаты Боксового отделения (9 штук)</t>
  </si>
  <si>
    <t>Продукты (сметана, сыр, молочное)</t>
  </si>
  <si>
    <t>Санитарно-гигиенические средства (прокладки) для девочек</t>
  </si>
  <si>
    <t>Продукты (сыр, сметана, ряженка, варенье, хлеб)</t>
  </si>
  <si>
    <t>Продукты (апельсины, ряженка)</t>
  </si>
  <si>
    <t>Продукты (крекеры)</t>
  </si>
  <si>
    <t>Туалетная бумага, продукты (молочка)</t>
  </si>
  <si>
    <t>Продукты (грейпфрукты)</t>
  </si>
  <si>
    <t>Продукты (грейпфрукты, сок)</t>
  </si>
  <si>
    <t>Продукты (кукурузные палочки)</t>
  </si>
  <si>
    <t>Продукты (булочки)</t>
  </si>
  <si>
    <t>Угощения (сладости, компоненты для молочных коктейлей) на вечеринку в Онко-гематологии ДОБ</t>
  </si>
  <si>
    <t>Бензин (по путевому листу)</t>
  </si>
  <si>
    <t>Продукты (вафли, шоколад)</t>
  </si>
  <si>
    <t>Бумага</t>
  </si>
  <si>
    <t>Продукты (шоколад, жев.резинка)</t>
  </si>
  <si>
    <t>Продукты (шоколад)</t>
  </si>
  <si>
    <t>Связь (СвязьИнформ)</t>
  </si>
  <si>
    <t>Продукты (хлеб, колбаса, сыр)</t>
  </si>
  <si>
    <t>Продукты (чаи одноразовый, овощи, грейпфрукты) к празднику 8 марта в д/д</t>
  </si>
  <si>
    <t>Санитарно-гигиенические средства для девочек, шампуни, крема, ватные палочки, зубная паста и т.д.</t>
  </si>
  <si>
    <t>Санитарно-гигиенические средства для девочек, дезодаранты, шампуни, крема и т.д.</t>
  </si>
  <si>
    <t>Продукты (хлеб, крекеры, шоколад, помидоры, ряженка)</t>
  </si>
  <si>
    <t>Угощения (сладости) к празднику Рождество в ДОБ</t>
  </si>
  <si>
    <t>Продукты (овощи, сыр, хлеб, молочка), хозяйственные средства,</t>
  </si>
  <si>
    <t>Колготки с рисунками (подарок на ДР девочке с Онко-гематологии)</t>
  </si>
  <si>
    <t>Продукты (ряженка, бананы, хлеб)</t>
  </si>
  <si>
    <t>Угощения к Крещенскому вечеру в ДОБ (сладости, однораз.посуда), подарочки</t>
  </si>
  <si>
    <t>Сок алое</t>
  </si>
  <si>
    <t>Продукты (ряженка)</t>
  </si>
  <si>
    <t>Анна Садовская</t>
  </si>
  <si>
    <t xml:space="preserve">Екатерина </t>
  </si>
  <si>
    <t xml:space="preserve">Влада Казак </t>
  </si>
  <si>
    <t>Вячеслав Петрович Морозов</t>
  </si>
  <si>
    <t>Лагутинская Вера Георгиевна</t>
  </si>
  <si>
    <t>Волонтёр Горбачёва Кристина</t>
  </si>
  <si>
    <t>Детские вещи для малышей (б\у)</t>
  </si>
  <si>
    <t>Ирина</t>
  </si>
  <si>
    <t>продукты (булочки, йогурт, конфеты, сок)</t>
  </si>
  <si>
    <t xml:space="preserve">компьютер б/у </t>
  </si>
  <si>
    <t>Аня Пчелинцева</t>
  </si>
  <si>
    <t>2 упаковки пелёнок впитывающих</t>
  </si>
  <si>
    <t>детская игрушка-качалка</t>
  </si>
  <si>
    <t>картон, пластилин</t>
  </si>
  <si>
    <t>Андронова Татьяна</t>
  </si>
  <si>
    <t>детские игрушки (б\у)</t>
  </si>
  <si>
    <t>Елена</t>
  </si>
  <si>
    <t>детские вещи (б\у), обувь (б\у), памперсы (7 пакетов)</t>
  </si>
  <si>
    <t>Дмитрий и Екатерина</t>
  </si>
  <si>
    <t>Аркадий</t>
  </si>
  <si>
    <t xml:space="preserve">Светлана Горбунова </t>
  </si>
  <si>
    <t xml:space="preserve">Рената </t>
  </si>
  <si>
    <t>Неизвестно</t>
  </si>
  <si>
    <t>детские вещи и игрушки (б\у) (3 пакета)</t>
  </si>
  <si>
    <t>Алина Роскина</t>
  </si>
  <si>
    <t>вещи (б\у)</t>
  </si>
  <si>
    <t>раскраски, бахиллы, фольга</t>
  </si>
  <si>
    <t>мягкая игрушка</t>
  </si>
  <si>
    <t>видеокассеты (2 пакеты)</t>
  </si>
  <si>
    <t>Наталья</t>
  </si>
  <si>
    <t>детские медицинские маски и утягивающее мед. Бельё</t>
  </si>
  <si>
    <t>Семья Михайловых</t>
  </si>
  <si>
    <t>стаканчики одноразовые -120 шт; канцтовары: краски, фломастеры, детские творч. наборы, маркеры для лица; раскраски, ручки</t>
  </si>
  <si>
    <t xml:space="preserve">Татьяна Яковлевна </t>
  </si>
  <si>
    <t>детские игрушки, вещи (б\у) - 5 пакетов</t>
  </si>
  <si>
    <t>Екатерина (Бася с NewKaliningrad)</t>
  </si>
  <si>
    <t>канцтовары (краски, альбомы)+ пазлы</t>
  </si>
  <si>
    <t>Галина Круковер</t>
  </si>
  <si>
    <t>детские игрушки (б\у) (4 пакета)</t>
  </si>
  <si>
    <t>Школа № 31 7 "В" класс</t>
  </si>
  <si>
    <t xml:space="preserve">детские игрушки (б\у) </t>
  </si>
  <si>
    <t>Волонтёр Ольга Антонова</t>
  </si>
  <si>
    <t>дидактические материалы для занятий (игры, открытки)</t>
  </si>
  <si>
    <t>Девушки с NewKaliningrad.ru</t>
  </si>
  <si>
    <t>вещи б\у</t>
  </si>
  <si>
    <t>Лиза</t>
  </si>
  <si>
    <t>веб-камера (б\у), детские игрушки (б\у)</t>
  </si>
  <si>
    <t>Волонтёр Александра Коломийцева</t>
  </si>
  <si>
    <t>бумага обёрточная для подарков</t>
  </si>
  <si>
    <t>Сотрудники з-да "Янтарь"</t>
  </si>
  <si>
    <t>влажные салфетки - 4 упаковки</t>
  </si>
  <si>
    <t xml:space="preserve">Ольга </t>
  </si>
  <si>
    <t>Конструктор для игровой</t>
  </si>
  <si>
    <t xml:space="preserve">Вера </t>
  </si>
  <si>
    <t>Анна Пилюшко</t>
  </si>
  <si>
    <t>канцтовары (карандаши, цв. Бумага, тетради, рамки для фото; веер)</t>
  </si>
  <si>
    <t>игрушка- гирлянда + наклейки</t>
  </si>
  <si>
    <t>гирлянда ёлочная (б\у), вещи (б\у)</t>
  </si>
  <si>
    <t>Людмила Романькова</t>
  </si>
  <si>
    <t>аудиокниги, наборы для вышивания</t>
  </si>
  <si>
    <t>Олеся</t>
  </si>
  <si>
    <t>Юлия Бондарцева</t>
  </si>
  <si>
    <t>вещи и игрушки (б\у)</t>
  </si>
  <si>
    <t>Ольга Тускайте</t>
  </si>
  <si>
    <t>игрушки, канцтовары (альбомы, карандаши)</t>
  </si>
  <si>
    <t>Неизвестно (оставили на охране)</t>
  </si>
  <si>
    <t>вещи (б\у); продукты (тушёнка, рис)</t>
  </si>
  <si>
    <t>Алексей и Татьяна Кораблёвы</t>
  </si>
  <si>
    <t>вещи (б\у), бумага для обвёртывания; детские игрушки - наборы, детские игры, диски.</t>
  </si>
  <si>
    <t>Акция на Центральном рынке</t>
  </si>
  <si>
    <t>апельсины, вещи, игрушки</t>
  </si>
  <si>
    <t>Юрий Алексеевич</t>
  </si>
  <si>
    <t>мандарины, сладости, карандаши, наклейки, раскраски, дет. игрушки, памперсы</t>
  </si>
  <si>
    <t>Сирень</t>
  </si>
  <si>
    <t>4 пакета вещей+памперсы</t>
  </si>
  <si>
    <t>Настя Алексеева+ (Дмитрий+Ольга)</t>
  </si>
  <si>
    <t>конфетыразвесные + канцтовары</t>
  </si>
  <si>
    <t>Библия для детей, школьные справочники</t>
  </si>
  <si>
    <t>Игровые комнаты, детские дома</t>
  </si>
  <si>
    <t>9 июля</t>
  </si>
  <si>
    <t>шоколад</t>
  </si>
  <si>
    <t>Дети-сироты ДОБ, праздники</t>
  </si>
  <si>
    <t>10 июля</t>
  </si>
  <si>
    <t>памперсы, присыпка, вата, масло, шампунь</t>
  </si>
  <si>
    <t>Игровые комнаты, дети-сироты ДОБ</t>
  </si>
  <si>
    <t>12 июля</t>
  </si>
  <si>
    <t>Юлия Варакина</t>
  </si>
  <si>
    <t>игрушки б/у</t>
  </si>
  <si>
    <t>пеленки, памперсы</t>
  </si>
  <si>
    <t>11 июля</t>
  </si>
  <si>
    <t>Галина</t>
  </si>
  <si>
    <t>15 июля</t>
  </si>
  <si>
    <t xml:space="preserve">Надежда Новикова </t>
  </si>
  <si>
    <t>кабель для видеомагнитофона</t>
  </si>
  <si>
    <t>20 июля</t>
  </si>
  <si>
    <t>19 июля</t>
  </si>
  <si>
    <t>Алина Полухина</t>
  </si>
  <si>
    <t>игрушка б/у</t>
  </si>
  <si>
    <t>сотрудники ООО "Системы нефть и газ Балтия"</t>
  </si>
  <si>
    <t>игрушки, творческие наборы</t>
  </si>
  <si>
    <t xml:space="preserve">Материалы для творческих занятий, подарки </t>
  </si>
  <si>
    <t>21 июля</t>
  </si>
  <si>
    <t>Ольга</t>
  </si>
  <si>
    <t>детские каши, смеси</t>
  </si>
  <si>
    <t>Алиса Моисеева</t>
  </si>
  <si>
    <t>бахилы, антисептики</t>
  </si>
  <si>
    <t>21июля</t>
  </si>
  <si>
    <t>24 июля</t>
  </si>
  <si>
    <t>Одежда, пеленальный столик б/у, молокоотсос</t>
  </si>
  <si>
    <t>Профиль, сверла по бетону, дюбеля</t>
  </si>
  <si>
    <t>Распилы для стелажа и тумбы</t>
  </si>
  <si>
    <t>Ткань для декоративного камина</t>
  </si>
  <si>
    <t>Линолиум и комплектующие для его установки, профиля</t>
  </si>
  <si>
    <t>Краситель универсальный для росписи</t>
  </si>
  <si>
    <t>Интернет (флеш-модем)</t>
  </si>
  <si>
    <t>Средства гигиены для грудничков</t>
  </si>
  <si>
    <t>Продукты (фрукты)</t>
  </si>
  <si>
    <t>Продукты (шоколад, чипсы)</t>
  </si>
  <si>
    <t>Дождевики</t>
  </si>
  <si>
    <t>Фрукты (грейпфрукты)</t>
  </si>
  <si>
    <t>Продукты (мороженое, молочное)</t>
  </si>
  <si>
    <t>Продукты (кефир)</t>
  </si>
  <si>
    <t>Пироги сладкие на праздник "1 июня"</t>
  </si>
  <si>
    <t>Продукты (йогурты, молоко, сахар)</t>
  </si>
  <si>
    <t>Средства гигиены для подростков</t>
  </si>
  <si>
    <t>Продукты (булочки, печенье, соки) к празднику "Встреча лета" в неврологии</t>
  </si>
  <si>
    <t>Соки к празднику "Встреча лета" в неврологии</t>
  </si>
  <si>
    <t>Смузи на праздник "1 июня" - Онко-гематология</t>
  </si>
  <si>
    <t>Оплата грузоперевозок по доставке детского питания с Маноново в ДОБ (для детей-сирот, постоперационных детей)</t>
  </si>
  <si>
    <t>Центр йоги "Искусство жизни</t>
  </si>
  <si>
    <t>Игрушки и вещи детские (3 пакета)</t>
  </si>
  <si>
    <t>Печать фотографий с сентябрьских праздников</t>
  </si>
  <si>
    <t>Печать фото с праздника "Египетская вечеринка в ДОБ"</t>
  </si>
  <si>
    <t>Печать фото с праздника "Индийский вечер" в ДОБ</t>
  </si>
  <si>
    <t xml:space="preserve">Печать фото с праздника "Алиса в стране чудес" </t>
  </si>
  <si>
    <t>БинБанк: Уплата процентов на 
остаток средств на р/с</t>
  </si>
  <si>
    <t>Комиссии за электронный платеж</t>
  </si>
  <si>
    <t>Театральная студия "Эволюция"</t>
  </si>
  <si>
    <t>Игрушки, книги, раскраски, краски</t>
  </si>
  <si>
    <t>Одноразовые салфетки-пеленки</t>
  </si>
  <si>
    <t>Евгения Новоселова и Анна</t>
  </si>
  <si>
    <t xml:space="preserve">Одежда, игрушки, видеокассеты </t>
  </si>
  <si>
    <t>Людмила Викторовна</t>
  </si>
  <si>
    <t>Памперсы, влажные салфетки, пластилин, шампунь, простынки</t>
  </si>
  <si>
    <t>Ирина (с ул. 9 апреля)</t>
  </si>
  <si>
    <t>Игрушки, видеокассеты</t>
  </si>
  <si>
    <t>Вещи б/у, игрушки, туалетная бумага, альбомы</t>
  </si>
  <si>
    <t>Девушка</t>
  </si>
  <si>
    <t>Канцтовары: цв.картон, карандаши, кисточки, цв.бумага, фломастеры и тд</t>
  </si>
  <si>
    <t>Женя и его сотрудники</t>
  </si>
  <si>
    <t>Деревянные кушетки для детей в процедурные кабинеты Физиоотделения -8шт.</t>
  </si>
  <si>
    <t>Оснащение Физиоотделения ДОБ</t>
  </si>
  <si>
    <t>Неизвестный (через КПП охраны)</t>
  </si>
  <si>
    <t>Волонтер Люба Счастливая</t>
  </si>
  <si>
    <t>Любовь Ануфриева</t>
  </si>
  <si>
    <t>Напольные корзины</t>
  </si>
  <si>
    <t>Волонтер Надя Новикова</t>
  </si>
  <si>
    <t>Любовь Солнцева</t>
  </si>
  <si>
    <t>Кассеты, диски</t>
  </si>
  <si>
    <t>Подгузники для девочек 4 упаковки; подгузники универсальные</t>
  </si>
  <si>
    <t>Передано через храм</t>
  </si>
  <si>
    <t>Орлов Евгений и Орлова Наталья</t>
  </si>
  <si>
    <t>Вещи детские,взрослые</t>
  </si>
  <si>
    <t>Школьные сумки (новые) -6 штук</t>
  </si>
  <si>
    <t>Друг Регины Газизовой</t>
  </si>
  <si>
    <t>Лекарства</t>
  </si>
  <si>
    <t>Ирина и ее сын Егорка</t>
  </si>
  <si>
    <t>Игрушки новые, ватные палочки, зуб.щетки, пасты</t>
  </si>
  <si>
    <t>Илья (от Насти Носоновой)</t>
  </si>
  <si>
    <t>Фрукты, овощи на 1500 руб. для детей Онкогематологии и Кардиологии</t>
  </si>
  <si>
    <t>Женщина (через храм)</t>
  </si>
  <si>
    <t xml:space="preserve"> Магнитофон</t>
  </si>
  <si>
    <t>Муж Виктории Потехиной</t>
  </si>
  <si>
    <t xml:space="preserve"> Средства гигиены, вещи</t>
  </si>
  <si>
    <t>Жидкое мыло, влажные салфетки</t>
  </si>
  <si>
    <t>Подарок для Владика</t>
  </si>
  <si>
    <t>Девушка с ньюкал.ру</t>
  </si>
  <si>
    <t>2 пачки памперсов, влаж.салфетки, палочки для ушей для Матвейки</t>
  </si>
  <si>
    <t>Гелевые шарики для детей Онкогема</t>
  </si>
  <si>
    <t>Сергей Елизарович Слободянюк</t>
  </si>
  <si>
    <t>Вещи, игрушки, памперсы (4 пакета)</t>
  </si>
  <si>
    <t>Вещи, материалы для творчества, машинка швейная</t>
  </si>
  <si>
    <t>Игорь Николаевич и его сестра</t>
  </si>
  <si>
    <t>Шапочка</t>
  </si>
  <si>
    <t>Подпишвка детских журналов</t>
  </si>
  <si>
    <t>Канцтовары, творческие наборы</t>
  </si>
  <si>
    <t>Вещи б/у (4 пакета)</t>
  </si>
  <si>
    <t>Зоя Мосьпан (через КПП охраны)</t>
  </si>
  <si>
    <t>Вещи б/у (2 пакета)</t>
  </si>
  <si>
    <t>Вещи б/у (3 пакета)</t>
  </si>
  <si>
    <t>Волонтер Аня</t>
  </si>
  <si>
    <t>Плакаты</t>
  </si>
  <si>
    <t>Вещи, игрушки б/у (2 пакета)</t>
  </si>
  <si>
    <t>Игрушки, книги б/у (1 пакет)</t>
  </si>
  <si>
    <t>Канцтовары: альбомы, краски, карандиши, пластилин, клей</t>
  </si>
  <si>
    <t>Девушка и парень</t>
  </si>
  <si>
    <t>Вещи, игрушки, книги б/у</t>
  </si>
  <si>
    <t>10 билетов для детей Онкогема</t>
  </si>
  <si>
    <t xml:space="preserve"> Р/к "Индиго"</t>
  </si>
  <si>
    <t>Блохина В.</t>
  </si>
  <si>
    <t>"Нутридринк" для Вовы (Педиатрия)</t>
  </si>
  <si>
    <t>"Нутридринк" для Вовы (Педиатрия) - 4 шт.</t>
  </si>
  <si>
    <t>Майя Туронок</t>
  </si>
  <si>
    <t>Мария Ткаченко</t>
  </si>
  <si>
    <t>Коробка памперсов</t>
  </si>
  <si>
    <t>Игрушки новые</t>
  </si>
  <si>
    <t>Вещи б/у (5 пакетов)</t>
  </si>
  <si>
    <t>Лена Пчельникова и друзья</t>
  </si>
  <si>
    <t>Санитарно-гигиенические средсва: соски, влаж.салфетки и тд</t>
  </si>
  <si>
    <t>Вещи, игрушки б/у (18пакетов)</t>
  </si>
  <si>
    <t>Игрушки новые (3 пакета)</t>
  </si>
  <si>
    <t>Корабельные констуктора (новые)</t>
  </si>
  <si>
    <t>Игрушки, средства гигиены, стройматериалы для Физиоотделения на 25 000 руб.</t>
  </si>
  <si>
    <t>Овощи, фрукты для детей ДОБ; канцтовары, краски на 3 000 руб.</t>
  </si>
  <si>
    <t>Оснащение Физиоотделения ДОБ; 
Дети-сироты</t>
  </si>
  <si>
    <t>Нутридринк, спецпитание для Вовы (Педиатрия) на 2 000 руб.</t>
  </si>
  <si>
    <t>Наташа Янчарук с друзьями</t>
  </si>
  <si>
    <t>Нутридринк, спецпитание для Вовы (Педиатрия)</t>
  </si>
  <si>
    <t>Оксана Шмырин</t>
  </si>
  <si>
    <t>Неизвестный (карта №6761****0079)</t>
  </si>
  <si>
    <t>Неизвестный (карта №4276****7689)</t>
  </si>
  <si>
    <t>Нектар "Любимый сад"</t>
  </si>
  <si>
    <t>Продукты (шоколад, яйца)</t>
  </si>
  <si>
    <t>Продукты (сыр, семечки, груши, печенье)</t>
  </si>
  <si>
    <t>Услуги аниматоров на празднике "1 июня"</t>
  </si>
  <si>
    <t>Подарки (творческие наборы, канцтовары) к празднику "1 июня"</t>
  </si>
  <si>
    <t>Екатерина Фёдорова</t>
  </si>
  <si>
    <t>Продукты (семечки, конфеты, пирог)</t>
  </si>
  <si>
    <t>Продукты (салат, жаркое, бутерброды)</t>
  </si>
  <si>
    <t>Продукты (колбаса, масло, фарш, сырки глазированные), открытка</t>
  </si>
  <si>
    <t>Продукты (ананасы, сок, напиток, бананы, крупа, йогурты, конфеты, шпроты), ополакиватель для рта, мыло</t>
  </si>
  <si>
    <t>Чай, сосиска в тесте</t>
  </si>
  <si>
    <t>Продукты (батон с луком, печенье)</t>
  </si>
  <si>
    <t>Кондитерские изделия</t>
  </si>
  <si>
    <t>Продукты (яблоки, киви, пирог)</t>
  </si>
  <si>
    <t xml:space="preserve">Туалетная бумага, щётка для волос  </t>
  </si>
  <si>
    <t>Продукты (капуста, вода, сок, круассаны, яблоки)</t>
  </si>
  <si>
    <t>Папка-конверт-2 шт.</t>
  </si>
  <si>
    <t>Продукты (гренки, бедро, хачапури, молоко, сливки, слойка, булочка, корзинка смак, колбаса краковская, апельсины, груши, печень)</t>
  </si>
  <si>
    <t>Канцтовары (папка-конверт, вкладыш для сегрегатора, файлы А-4, папка-уголок)</t>
  </si>
  <si>
    <t>Кассеты</t>
  </si>
  <si>
    <t>6 августа</t>
  </si>
  <si>
    <t>Велосипед, коляски</t>
  </si>
  <si>
    <t xml:space="preserve">Люба Счастливая и друг Андрей </t>
  </si>
  <si>
    <t>Фоторамка, игрушка</t>
  </si>
  <si>
    <t>Дети-сироты, онко-гематологии, малоимущие ДОБ</t>
  </si>
  <si>
    <t>Бензин по путевому листу</t>
  </si>
  <si>
    <t>Покупка текстиля в Физио</t>
  </si>
  <si>
    <t>Продукты (конфеты, колбаса, хлеб, картофель)</t>
  </si>
  <si>
    <t>Продукты (чай, драже, масло, нектарины)</t>
  </si>
  <si>
    <t>Продукты (хлебцы, шоколад)</t>
  </si>
  <si>
    <t xml:space="preserve">Продукты (лук, молоко, лапша, кукуруза) </t>
  </si>
  <si>
    <t>Продукты (вафли, лапша, груша, хлеб, колбаса, хлеб, рис), мыло</t>
  </si>
  <si>
    <t>Теннис настольный на ДР мальчика из д/д Янтарик</t>
  </si>
  <si>
    <t>Кабели для телевизора в игровой комнате Кардиологии</t>
  </si>
  <si>
    <t xml:space="preserve">Фумигатор, пластинки от комаров </t>
  </si>
  <si>
    <t xml:space="preserve">Газета </t>
  </si>
  <si>
    <t>Пирог, напитки на прогулке для ребенка из Онко-гематологии</t>
  </si>
  <si>
    <t>Бланки доверенности</t>
  </si>
  <si>
    <t>Фолия для карнизов и лавок в Приемном отделении</t>
  </si>
  <si>
    <t>Крепления пластиковые для жалюзей в Приемо-боксовом отделении</t>
  </si>
  <si>
    <t xml:space="preserve">Конфеты для Гавайского праздника в неврологии-ортопедии ДОБ </t>
  </si>
  <si>
    <t xml:space="preserve">Вода питная для Гавайских праздников </t>
  </si>
  <si>
    <t>празднки</t>
  </si>
  <si>
    <t xml:space="preserve">Флеш-карта </t>
  </si>
  <si>
    <t>Соки для праздника Летний новый год в отделениях Кардиология и Онко-гематологии</t>
  </si>
  <si>
    <t>Стажировка Norden: Вода (390 isk)</t>
  </si>
  <si>
    <t>Стажировка Norden: Еда (10 200 isk)</t>
  </si>
  <si>
    <t>Стажировка Norden: Трансфер Аэропорт-Рейкьявик (14 000 isk)</t>
  </si>
  <si>
    <t>Стажировка Norden: Продукты (3 492 isk)</t>
  </si>
  <si>
    <t>Стажировка Norden: Еда, вода (930 isk)</t>
  </si>
  <si>
    <t>Стажировка Norden: Продукты (4499 isk)</t>
  </si>
  <si>
    <t>Стажировка Norden: Продукты (2630 isk)</t>
  </si>
  <si>
    <t>Стажировка Norden: Гостиница Рейкьявик, 4 ночи, 7 человек  (91080 isk=552 евро)</t>
  </si>
  <si>
    <t>Стажировка Norden: Продукты (5127 isk)</t>
  </si>
  <si>
    <t>Стажировка Norden: Продукты (790 isk)</t>
  </si>
  <si>
    <t>Стажировка Norden: Суп в кафе (6930 isk)</t>
  </si>
  <si>
    <t>Волонтер Маша Балычева</t>
  </si>
  <si>
    <t>Волонтер Оля Бедункович</t>
  </si>
  <si>
    <t>Одежда б/у</t>
  </si>
  <si>
    <t xml:space="preserve">Волонтер Инесса Балестова </t>
  </si>
  <si>
    <t xml:space="preserve">Игрушки мягкие </t>
  </si>
  <si>
    <t>Руль, вещи б/у</t>
  </si>
  <si>
    <t>Кашки для грудничков</t>
  </si>
  <si>
    <t>Колготы б/у</t>
  </si>
  <si>
    <t>Карый Александр</t>
  </si>
  <si>
    <t>Владимир Балабаев, Юля Баранова</t>
  </si>
  <si>
    <t>Вода</t>
  </si>
  <si>
    <t>Памперсы, игрушки, одежда б/у, канц. Товары</t>
  </si>
  <si>
    <t>Оля Бедункович и Миша</t>
  </si>
  <si>
    <t>Диски</t>
  </si>
  <si>
    <t>Гитара б/у</t>
  </si>
  <si>
    <t>"Luck Life"</t>
  </si>
  <si>
    <t>Ионизатор, лампочки</t>
  </si>
  <si>
    <t>Канцтовары</t>
  </si>
  <si>
    <t>Сладости</t>
  </si>
  <si>
    <t>Suslik с дружественного раздела newkal.ru</t>
  </si>
  <si>
    <t>Мармелад</t>
  </si>
  <si>
    <t>Ekran, Копейка с дружественного раздела newkal.ru</t>
  </si>
  <si>
    <t>Vedma с дружественного раздела newkal.ru</t>
  </si>
  <si>
    <t>Волонтер Наташа Лобач</t>
  </si>
  <si>
    <t>Игрушки</t>
  </si>
  <si>
    <t>Ян</t>
  </si>
  <si>
    <t>мягкие игрушки</t>
  </si>
  <si>
    <t xml:space="preserve"> Nataliok с дружественного раздела newkal.ru</t>
  </si>
  <si>
    <t>Книги, раскраски</t>
  </si>
  <si>
    <t>Бумага, картон, калготы</t>
  </si>
  <si>
    <t>Оля с дружественного раздела newkal.ru</t>
  </si>
  <si>
    <t>Редакция "Янтарный черепашенок"</t>
  </si>
  <si>
    <t>Журналы</t>
  </si>
  <si>
    <t>Колготы</t>
  </si>
  <si>
    <t>Бензин (по путевым листам за февраль)</t>
  </si>
  <si>
    <t>Пюре, салфетки влажные</t>
  </si>
  <si>
    <t>Рамки</t>
  </si>
  <si>
    <t>Ксюша Приходько и Люда</t>
  </si>
  <si>
    <t>Памперсы, вещи б/у</t>
  </si>
  <si>
    <t>Регина Газизова</t>
  </si>
  <si>
    <t xml:space="preserve">Игрушки б/у, памперсы, конфеты </t>
  </si>
  <si>
    <t>Такси (волонтеры после поздравлений детей в ДОБ)</t>
  </si>
  <si>
    <t>Фотопечать в подарок на ДР Кирюши (Гематология)</t>
  </si>
  <si>
    <t>Продукты (молочные, хлеб)</t>
  </si>
  <si>
    <t>Продукты (сосиски, хлеб)</t>
  </si>
  <si>
    <t>DVD-диски</t>
  </si>
  <si>
    <t>Продукты (сыр, хлеб)</t>
  </si>
  <si>
    <t xml:space="preserve">Пирожные, мороженое </t>
  </si>
  <si>
    <t>Продукты (торт, фрукты)</t>
  </si>
  <si>
    <t>Продукты (блины, драники)</t>
  </si>
  <si>
    <t>Гигиенические прокладки</t>
  </si>
  <si>
    <t>Продукты (сыр, хлеб, печенье)</t>
  </si>
  <si>
    <t>Билеты в кино с детьми Гематологии (5 шт.)</t>
  </si>
  <si>
    <t>Продукты (пельмени)</t>
  </si>
  <si>
    <t>Угощение в Макдональдсе (для детей Гематологии после кинотеатра)</t>
  </si>
  <si>
    <t>Связь (Skype)</t>
  </si>
  <si>
    <r>
      <t>Снатие денежных средств со СберКарты</t>
    </r>
    <r>
      <rPr>
        <sz val="10"/>
        <color indexed="8"/>
        <rFont val="Palatino Linotype"/>
        <family val="1"/>
      </rPr>
      <t xml:space="preserve"> для реализации грантовой программы "Новая программа обмена для поддержки сотрудничества некоммерческих организаций России и Северных стран" </t>
    </r>
  </si>
  <si>
    <t>Авиа-билеты Гданьск-Стокгольм (7 билетов=523 злота</t>
  </si>
  <si>
    <t>Авиа-билеты Стокгольм-Копенгаген (7 билетов=348,2 евро)</t>
  </si>
  <si>
    <t>Анна с Балтийска</t>
  </si>
  <si>
    <r>
      <t>Перевод денежных средств на СберКарту</t>
    </r>
    <r>
      <rPr>
        <sz val="10"/>
        <color indexed="8"/>
        <rFont val="Palatino Linotype"/>
        <family val="1"/>
      </rPr>
      <t xml:space="preserve"> для реализации грантовой программы "Новая программа обмена для поддержки сотрудничества некоммерческих организаций России и Северных стран" </t>
    </r>
  </si>
  <si>
    <t>Игорь</t>
  </si>
  <si>
    <t>9 августа</t>
  </si>
  <si>
    <t>3 коробки учебников</t>
  </si>
  <si>
    <t>Видеомагнитофон, DVD-плейер с караоке, антенна</t>
  </si>
  <si>
    <t>Николай и Анна</t>
  </si>
  <si>
    <t>10 августа</t>
  </si>
  <si>
    <t>Детская одежда новая, нижнее белье</t>
  </si>
  <si>
    <t>Трапезная КСХС</t>
  </si>
  <si>
    <t>Сладости и соки для праздников</t>
  </si>
  <si>
    <t>15 августа</t>
  </si>
  <si>
    <t>Раскраски, диски, пеленк, влаж. салфетки, канцтовары, шампуни, мыло</t>
  </si>
  <si>
    <t>Материалы для творческих занятий, дети-сироты</t>
  </si>
  <si>
    <t>Саша Котов</t>
  </si>
  <si>
    <t>Антенна для телевизора в кардиологии</t>
  </si>
  <si>
    <t>16 августа</t>
  </si>
  <si>
    <t>Сергей Большаков</t>
  </si>
  <si>
    <t>Жкрналы "Череашонок"</t>
  </si>
  <si>
    <t>17 августа</t>
  </si>
  <si>
    <t>Пластилин</t>
  </si>
  <si>
    <t xml:space="preserve">17 августа </t>
  </si>
  <si>
    <t>Аня</t>
  </si>
  <si>
    <t xml:space="preserve">Дезинфицирующее средство для мытья полов </t>
  </si>
  <si>
    <t>18 августа</t>
  </si>
  <si>
    <t>Лена Сиротина</t>
  </si>
  <si>
    <t>Пеленки адресно для девочки из Онко-гематологии</t>
  </si>
  <si>
    <t>19 августа</t>
  </si>
  <si>
    <t xml:space="preserve">Олеся </t>
  </si>
  <si>
    <t>21 августа</t>
  </si>
  <si>
    <t>Ванночка дет.</t>
  </si>
  <si>
    <t>Теницкая А.</t>
  </si>
  <si>
    <t>Семья Киселевых</t>
  </si>
  <si>
    <t>Дети-сироты, онко-гематологии, малоимущие ДОБ, игровые комнаты</t>
  </si>
  <si>
    <t>Рома</t>
  </si>
  <si>
    <t>Машина дет.б/у  (на подарок ребенку)</t>
  </si>
  <si>
    <t>21 пвгуста</t>
  </si>
  <si>
    <t>Канцтовары (бумага цв., картон цв., альбом д/рисования, пластилин)</t>
  </si>
  <si>
    <t>23 августа</t>
  </si>
  <si>
    <t>Одежда дет. б/у</t>
  </si>
  <si>
    <t>Канцтовары (подарки к 1 сентября)</t>
  </si>
  <si>
    <t>26 августа</t>
  </si>
  <si>
    <t>Магнитофон б/у для Физио отделения ДОБ</t>
  </si>
  <si>
    <t>25 августа</t>
  </si>
  <si>
    <t>Школьная форма для девочки</t>
  </si>
  <si>
    <t>Инесса Балестова и друзья</t>
  </si>
  <si>
    <t>Компьютер б/у</t>
  </si>
  <si>
    <t>28 августа</t>
  </si>
  <si>
    <t>Женщина из Храма</t>
  </si>
  <si>
    <t>Учебники</t>
  </si>
  <si>
    <t>27 августа</t>
  </si>
  <si>
    <t>Вконтакте (Ксения Топоркова)</t>
  </si>
  <si>
    <t>ОАО "БинБанк"</t>
  </si>
  <si>
    <t>Грант на проведение праздничных мероприятий</t>
  </si>
  <si>
    <t>Проезд на автобусе (по петевому листу)</t>
  </si>
  <si>
    <t>Значки</t>
  </si>
  <si>
    <t>Журнал</t>
  </si>
  <si>
    <t>Мешалка, штукатурка (кардио)</t>
  </si>
  <si>
    <t>Бабаянц Б.А.</t>
  </si>
  <si>
    <t>Лента атласная</t>
  </si>
  <si>
    <t>Машина</t>
  </si>
  <si>
    <t>Лента атласная, нитки</t>
  </si>
  <si>
    <t>Зубная щетка</t>
  </si>
  <si>
    <t>Замки (неврология, хирургия)</t>
  </si>
  <si>
    <t>11 мая</t>
  </si>
  <si>
    <t>Шведдские волонтеры</t>
  </si>
  <si>
    <t>кофе, карандаши</t>
  </si>
  <si>
    <t>16 мая</t>
  </si>
  <si>
    <t>Волонтер Коломийцева Саша</t>
  </si>
  <si>
    <t>17 мая</t>
  </si>
  <si>
    <t>18 мая</t>
  </si>
  <si>
    <t>20 мая</t>
  </si>
  <si>
    <t>памперсы</t>
  </si>
  <si>
    <t>21 мая</t>
  </si>
  <si>
    <t>Маша Балычева</t>
  </si>
  <si>
    <t>велосипед детский (гематология), вещи</t>
  </si>
  <si>
    <t xml:space="preserve">Волонтер Оля  </t>
  </si>
  <si>
    <t>Гели</t>
  </si>
  <si>
    <t>23 мая</t>
  </si>
  <si>
    <t>Милиционер Саша</t>
  </si>
  <si>
    <t>Мандарины</t>
  </si>
  <si>
    <t>Петр Дмитришин</t>
  </si>
  <si>
    <t>Штукатурка</t>
  </si>
  <si>
    <t>25 мая</t>
  </si>
  <si>
    <t>Памперсы</t>
  </si>
  <si>
    <t>Линда с с дружественного раздела newkal.ru</t>
  </si>
  <si>
    <t>Elkо с с дружественного раздела newkal.ru</t>
  </si>
  <si>
    <t>Клей, пистолет, рулетка (кардио)</t>
  </si>
  <si>
    <t>30 мая</t>
  </si>
  <si>
    <t>31 мая</t>
  </si>
  <si>
    <t>Саша Разумов и друзья</t>
  </si>
  <si>
    <t>Игрушки мягкие</t>
  </si>
  <si>
    <t>Бин-Банк</t>
  </si>
  <si>
    <t>Гели, игрушки</t>
  </si>
  <si>
    <t>Клуб ИТ-директоров</t>
  </si>
  <si>
    <t>Маски, антисептики, и т.п.</t>
  </si>
  <si>
    <t>Саша Орда</t>
  </si>
  <si>
    <t>Обрезка стекла для физиоотделения</t>
  </si>
  <si>
    <t>Открытки на ДР</t>
  </si>
  <si>
    <t>Оплата авиаперелёта Калининград-Москва-Калининград Сиротиной Елены на семинар "Благотворительность против рака"</t>
  </si>
  <si>
    <t>Рскраски</t>
  </si>
  <si>
    <t>Костя и Оксана Рожковы</t>
  </si>
  <si>
    <t>Вещи, краски</t>
  </si>
  <si>
    <t>Продукты (сендвичи)</t>
  </si>
  <si>
    <t>Маска одноразовая детская</t>
  </si>
  <si>
    <t>Мелки 3Д, корзины-сумки (19,97 евро)</t>
  </si>
  <si>
    <t>Сверло по бетону (Кардиология)</t>
  </si>
  <si>
    <t>Красители, скотч (Кардиология)</t>
  </si>
  <si>
    <t>Сетка затирочная, удлинитель (Кардиология)</t>
  </si>
  <si>
    <t>Мешки, пакеты (Кардиология)</t>
  </si>
  <si>
    <t>Пистолет для силикона, клей (Кардиология)</t>
  </si>
  <si>
    <t>Отправка документов в "Вконтакте"</t>
  </si>
  <si>
    <t>Связь (Маша Овсяник)</t>
  </si>
  <si>
    <t>Продукты (хлеб, сыр)</t>
  </si>
  <si>
    <t>Салфетки влажные (10 шт.)</t>
  </si>
  <si>
    <t>Транспортные расходы (по путевым листам)</t>
  </si>
  <si>
    <t>Детский журнал</t>
  </si>
  <si>
    <t>Подарки, сладости (70,65 злот)</t>
  </si>
  <si>
    <t>Рамки, шторы, карнизы, качалка, лепестки для стен, висячие украшения, лампы и т.д. (1 288,09 злот) (Кардиология)</t>
  </si>
  <si>
    <t>Продукты (печенье, хлеб)</t>
  </si>
  <si>
    <t>Продукты (капуста свежая, конфеты, сосиски, батон, рулет, печенье)</t>
  </si>
  <si>
    <t>Продукты (вода, батончик шок-й)</t>
  </si>
  <si>
    <t>Продукты (коктейль молочный, колбаса, сок, йогурт, хлеб, сосиски)</t>
  </si>
  <si>
    <t>Продукты (хлебцы, конфеты)</t>
  </si>
  <si>
    <t>Продукты (слойки, десерт творож, виноград, хлеб, хлопья, пряники), зуб.паста, кружка</t>
  </si>
  <si>
    <t>Продукты (творог, сметана, халва,  рахат лукум,булочка, пирожное)</t>
  </si>
  <si>
    <t>Папка-конверт на молнии  2 шт</t>
  </si>
  <si>
    <t>Торты</t>
  </si>
  <si>
    <t>Продукты (сдоба, пельмени, крупа геркулес, сметана)</t>
  </si>
  <si>
    <t>Продукты (Хлеб)</t>
  </si>
  <si>
    <t>Продукты (молоко, огурцы, вода,  яблоки,батон, хлеб, сметана, масло слив, творог, карамель, крупа, молоко сгущ, сыр, колбаса, томаты, йогурт)</t>
  </si>
  <si>
    <t>Продукты (козинаки, макароны), порошок стиральный</t>
  </si>
  <si>
    <t>Продукты (хлеб, шоколад,яйцо)</t>
  </si>
  <si>
    <t>Продукты (хурма)</t>
  </si>
  <si>
    <t>Стажировка Norden: 
Гостинница, 3 ночи, 7 человек (4х-местный номер (с общей ванной) - 950 sek + 3х местный номер (с общей ванной)-750sek=5400sek (с завтраком)</t>
  </si>
  <si>
    <t>Стажировка Norden: 
Автобус Аэропорт - Стокгольм (793sek)</t>
  </si>
  <si>
    <t>Стажировка Norden: 
Еда в Макдональдсе (384 sek)</t>
  </si>
  <si>
    <t>Стажировка Norden: 
Кофе в Макдональдсе (132 sek)</t>
  </si>
  <si>
    <t>Стажировка Norden:  Вода (41,7 sek)</t>
  </si>
  <si>
    <t>Стажировка Norden: Еда (23 sek)</t>
  </si>
  <si>
    <t>Стажировка Norden: Еда в кафе (80sek x 7 ч-к= 560 sek)</t>
  </si>
  <si>
    <t>Стажировка Norden: 
Общественный транспорт (7 х 8 билетов=56 билетов) , т.о. 22,5sek x 56=1260sek</t>
  </si>
  <si>
    <t>Стажировка Norden: Еда в Макдональдсе (344 sek)</t>
  </si>
  <si>
    <t>Стажировка Norden: Еда (37,38 sek)</t>
  </si>
  <si>
    <t>Стажировка Norden: Общественный транспорт - лодка до Красного Креста (40sek x 7 =280sek)</t>
  </si>
  <si>
    <t>Стажировка Norden: Еда (30 sek)</t>
  </si>
  <si>
    <t>Стажировка Norden: Еда (111 sek)</t>
  </si>
  <si>
    <t>Стажировка Norden: Еда, фрукты (37,33 sek)</t>
  </si>
  <si>
    <t>Стажировка Norden: Еда (142,33 sek)</t>
  </si>
  <si>
    <t>Стажировка Norden: Еда в "Макдональдсе" (487 sek)</t>
  </si>
  <si>
    <t>Стажировка Norden: Транспорт - автобус (Отель-аэропорт) (653 sek)</t>
  </si>
  <si>
    <t xml:space="preserve">Стажировка Norden: Транспорт - поезд (Аэропорт -отель) 36skk x 7=252dkk </t>
  </si>
  <si>
    <t>Стажировка Norden: Отель в Копенгагене, 5 ночей, 7 человек, завтрак, постельное белье (10 655,1dkk)</t>
  </si>
  <si>
    <t>Стажировка Norden: Еда в "БургерКинг" (405 dkk)</t>
  </si>
  <si>
    <t>Стажировка Norden: Вода (68,85 dkk)</t>
  </si>
  <si>
    <t>Стажировка Norden: Транспорт -абонемент на 72 часа (180dkk х 7 =1260dkk)</t>
  </si>
  <si>
    <t>Стажировка Norden: Еда в буфете (64dkk x 7 =448dkk)</t>
  </si>
  <si>
    <t>Стажировка Norden: Еда (72dkk)</t>
  </si>
  <si>
    <t>Стажировка Norden: Еда (33dkk)</t>
  </si>
  <si>
    <t>Стажировка Norden: Еда (50dkk)</t>
  </si>
  <si>
    <t>Стажировка Norden: Еда в "Макдональдсе" (223,5dkk)</t>
  </si>
  <si>
    <t>Стажировка Norden: Еда (181dkk)</t>
  </si>
  <si>
    <t>Стажировка Norden: Еда в буфете (504dkk)</t>
  </si>
  <si>
    <t>Стажировка Norden: Вода (40,9dkk)</t>
  </si>
  <si>
    <t>Стажировка Norden: Вода (24,95dkk)</t>
  </si>
  <si>
    <t>Стажировка Norden: Еда (224,1dkk)</t>
  </si>
  <si>
    <t>Стажировка Norden: Еда (45 sek)</t>
  </si>
  <si>
    <t>Стажировка Norden: Еда в буфете (560 sek)</t>
  </si>
  <si>
    <t>Стажировка Norden: Еда (88,8 sek)</t>
  </si>
  <si>
    <t>Стажировка Norden: Еда (109,6 sek)</t>
  </si>
  <si>
    <t>Стажировка Norden: Еда  (33,5dkk)</t>
  </si>
  <si>
    <t>Стажировка Norden: Еда (91 dkk)</t>
  </si>
  <si>
    <t>Стажировка Norden: Еда (256,05dkk)</t>
  </si>
  <si>
    <t>Стажировка Norden: Поезд Копенгаген-Лунд (1306 dkk)</t>
  </si>
  <si>
    <t>Стажировка Norden: Пиццы (490 sek)</t>
  </si>
  <si>
    <t>Стажировка Norden: Еда (65 dkk)</t>
  </si>
  <si>
    <t>Стажировка Norden: Еда (56 sek)</t>
  </si>
  <si>
    <t>Стажировка Norden: Поезд Копенгаген-аэропорт (252 dkk)</t>
  </si>
  <si>
    <t>Стажировка Norden: Вода (25 dkk)</t>
  </si>
  <si>
    <t xml:space="preserve"> Волонтеры ВВЧ+Волонтеры БалтАртека</t>
  </si>
  <si>
    <t>Флеш-модемы</t>
  </si>
  <si>
    <t>Праздники</t>
  </si>
  <si>
    <t>28 июля</t>
  </si>
  <si>
    <t>Игрушки, книги</t>
  </si>
  <si>
    <t>30 июля</t>
  </si>
  <si>
    <t>Волонтер София Лагутинская</t>
  </si>
  <si>
    <t>Вещи женские (все переданы адресно девочке-пациентке Онко-гематологического отделения ДОБ).</t>
  </si>
  <si>
    <t xml:space="preserve">Дети-сироты, онко-гематологии, малоимущие ДОБ </t>
  </si>
  <si>
    <t>29 июля</t>
  </si>
  <si>
    <t xml:space="preserve">Вещи женские (все переданы адресно девочке-пациентке Онко-гематологического отделения ДОБ).   </t>
  </si>
  <si>
    <t xml:space="preserve">Туалетная бумага, маски, бахилы, полотенца, бутылочка. </t>
  </si>
  <si>
    <t>Неизвестный (через охранника)</t>
  </si>
  <si>
    <t>Бижутерия (все переданы адресно девочке-пациентке Онко-гематологического отделения ДОБ).</t>
  </si>
  <si>
    <t>Канцтовары, раскраски</t>
  </si>
  <si>
    <t>Валентина Петровна</t>
  </si>
  <si>
    <t>Волонтер Ольга Левко</t>
  </si>
  <si>
    <t>Вещи, игрушки, сумки, украшения, материалы для творческих занятий</t>
  </si>
  <si>
    <t>Ксения Буян</t>
  </si>
  <si>
    <t>Санитарно-гигиенические средства для детей без родителей, тяжелобольных детей ДОБ; строительные материалы для косметического ремонта в Игровой Онко-гематологического отд-я ДОБ</t>
  </si>
  <si>
    <t>Плита для стендов в Приемное отделение</t>
  </si>
  <si>
    <t>СД-диски (для записи фотографий с праздников для детей)</t>
  </si>
  <si>
    <t>Транпортная доставка воздушных шаров, компрессора с Москвы</t>
  </si>
  <si>
    <t>Дизайнерские услуги по разработке флаера (Норден)</t>
  </si>
  <si>
    <t>Вода питная (к Гавайской вечеринке)</t>
  </si>
  <si>
    <t>Тарелка керамическая с логотипом</t>
  </si>
  <si>
    <t>Продукты (чай, печенье, сахар)</t>
  </si>
  <si>
    <t>Продукты (сладости) для Гавайской вечеринке в 1 хирургии</t>
  </si>
  <si>
    <t>Хлеб</t>
  </si>
  <si>
    <t>Пирог (ДР девочки с Онко-гематологии)</t>
  </si>
  <si>
    <t xml:space="preserve">Продукты (хлеб, сыр) </t>
  </si>
  <si>
    <t>Продукты (торт, пирожные, фрукты) к Дню именника в Онко-гема</t>
  </si>
  <si>
    <t>Продукты (фрукты, кососы, соки, кексы) к празднику Гавайи в 1 хирургии</t>
  </si>
  <si>
    <t>Дизайнерские услуги (флаер)</t>
  </si>
  <si>
    <t>Воздушные шары с символиков ВВЧ</t>
  </si>
  <si>
    <t>Воздушные шары, компрессор для надутия шаров</t>
  </si>
  <si>
    <t>Лекарство (Метрогил, Ношпа) для сироты с Неврологии</t>
  </si>
  <si>
    <t>Лекарство (Метрогил )</t>
  </si>
  <si>
    <t>Одежда: ремень, 2 джемпера (на ДР девочки с Онкогема)</t>
  </si>
  <si>
    <t>Продукты (Булочки, творог, сыр, кефир, чипсы, Милки Вей, Имунеле)</t>
  </si>
  <si>
    <t>Фото на визу (для ребенка с Онкогема)</t>
  </si>
  <si>
    <t>Струны для гитары (на ДР ребёнка с Онкогема)</t>
  </si>
  <si>
    <t>Ацетон (для творческих занятий)</t>
  </si>
  <si>
    <t>Связь (Ира Горденя)</t>
  </si>
  <si>
    <t>Продукты( Колбаса, cосиски, масса творожная, пельмени, сок, гамбургер, сельдь)</t>
  </si>
  <si>
    <t>Продукты (сахар, сливки, жев. резинка, бумажные платки, молоко сгущённое)</t>
  </si>
  <si>
    <t>Продукты (майонез, сельдь, чай, колбаса, карамель, груша, крекер, макароны, приправа, томаты), мешки для мусора,  туалетная бумага, мыло</t>
  </si>
  <si>
    <t>Лакокрасочные материалы для ремонта в Физиоотделении (Лак-спрей матовый )</t>
  </si>
  <si>
    <t>Продукты (напитки,киндер)</t>
  </si>
  <si>
    <t>Продукты (Ирис)</t>
  </si>
  <si>
    <t>Вода питная</t>
  </si>
  <si>
    <t>Пирожное-тортик на ДР девочки с Кардиологии</t>
  </si>
  <si>
    <t>Продукты (виноград, творожный десерт)</t>
  </si>
  <si>
    <t>Носки</t>
  </si>
  <si>
    <t>Сумка (подарок на ДР мальчика с Кардиологии)</t>
  </si>
  <si>
    <t>Продукты (орехи, шоколад)</t>
  </si>
  <si>
    <t>Молочная смесь высококаллорийная для ребенка с Педиатрии</t>
  </si>
  <si>
    <t>Продукты (яблоки, киви, сыр, крупа гречневая); подушка бесперьевая ребенку с Педиатрии (с астмой), колготки</t>
  </si>
  <si>
    <t>Связь (Волонтер-Мегафон)</t>
  </si>
  <si>
    <t>бухг.до-кты от 11.10.11</t>
  </si>
  <si>
    <t>Набор муляжей глаз, плакаты с глазными болезнями для информирования детей о предстоящих операциях</t>
  </si>
  <si>
    <t>Услуги по доставке Глазных муляжей, плакатов из Санкт-Петербурга в Калининград</t>
  </si>
  <si>
    <t>повышение компетенций волонтёров ВВЧ</t>
  </si>
  <si>
    <t>Компенсация проезда на общественном транспорте иногородним волонтерам (за сентябрь)</t>
  </si>
  <si>
    <t>Компенсация проезда на общественном транспорте иногородним волонтерам (за октябрь)</t>
  </si>
  <si>
    <t>Продукты ( булочки)</t>
  </si>
  <si>
    <t>2 чека в одном док: 42,70 + 6 руб</t>
  </si>
  <si>
    <t>Заказное письмо: отправка бухг.док-тов в Санкт-Петербург</t>
  </si>
  <si>
    <t>Пирожные на ДР Девочки с Онкогематологии</t>
  </si>
  <si>
    <t>Медикаменты (Урьяж)</t>
  </si>
  <si>
    <t>Продукты (жев.резинка, конфеты, молоко сухое, мука пшеничная, вода питьевая, масло подсолн, сахар, пряники)</t>
  </si>
  <si>
    <t>Продукты (хлеб, геркулес, печенье, фарш, вафли, колбаса, овощи)</t>
  </si>
  <si>
    <t>Тюль б/у</t>
  </si>
  <si>
    <t>Сергей Рыжиков (ООО "Битрикс")</t>
  </si>
  <si>
    <t>Холодильник "Whirpool"</t>
  </si>
  <si>
    <t>Для пациентов боксового отделения</t>
  </si>
  <si>
    <t xml:space="preserve">21 июня </t>
  </si>
  <si>
    <t>Семья Сергеевых</t>
  </si>
  <si>
    <t>Стеллажи б/у</t>
  </si>
  <si>
    <t>23 июня</t>
  </si>
  <si>
    <t>Евгений</t>
  </si>
  <si>
    <t>Диваны, лавочки д/игровой кардиологии</t>
  </si>
  <si>
    <t>Журналы дет.</t>
  </si>
  <si>
    <t>Трапезная Храма Христа Спасителя</t>
  </si>
  <si>
    <t>Конфеты, печенье, мед, шоколад</t>
  </si>
  <si>
    <t>Подарки детям</t>
  </si>
  <si>
    <t>24 июня</t>
  </si>
  <si>
    <t>Дмитрий Игоревич</t>
  </si>
  <si>
    <t>25 июня</t>
  </si>
  <si>
    <t>Продукты (нектар слива, макароны, кетчуп, груши)</t>
  </si>
  <si>
    <t>Лакокрасочные материалы для ремонта в Физиоотделении (лак-спрей, красители универсальные)</t>
  </si>
  <si>
    <t>Вода "Родничок" (для детей -сирот)</t>
  </si>
  <si>
    <t>Вода "Янтарный айсберг" (для детей сирот)</t>
  </si>
  <si>
    <t>Стажировка Norden: Продукты (1178 isk)</t>
  </si>
  <si>
    <t>Стажировка Norden: Продукты (1199 isk)</t>
  </si>
  <si>
    <t>Стажировка Norden: Продукты (638 isk)</t>
  </si>
  <si>
    <t>Стажировка Norden: Продукты (2354 isk)</t>
  </si>
  <si>
    <t>Стажировка Norden: Еда (3910 isk)</t>
  </si>
  <si>
    <t>Стажировка Norden: Трансфер  Аэропорт - Копенгаген, 7 билетов (504 dkk)</t>
  </si>
  <si>
    <t>Стажировка Norden: Еда (82 dkk)</t>
  </si>
  <si>
    <t>Стажировка Norden: Вода (24,95 dkk)</t>
  </si>
  <si>
    <t>Стажировка Norden: Еда в буфете, 7 ч-к (305,02 dkk)</t>
  </si>
  <si>
    <t>Стажировка Norden: Еда в "Макдональдсе" (246 dkk)</t>
  </si>
  <si>
    <t>Стажировка Norden: Еда (51,95 dkk)</t>
  </si>
  <si>
    <t>Стажировка Norden: Вода (14 dkk)</t>
  </si>
  <si>
    <t>Стажировка Norden: Трансфер аэропорт- Гданьск (77,35 злот)</t>
  </si>
  <si>
    <t>Стажировка Norden: Трансфер аэропорт- Гданьск (75 злот)</t>
  </si>
  <si>
    <t>Стажировка Norden: Хостел, 1 ночь, 7 человек (424 злот)</t>
  </si>
  <si>
    <t>Стажировка Norden: Еда (203,51 злот)</t>
  </si>
  <si>
    <t>Стажировка Norden: Питье (8,9 злот)</t>
  </si>
  <si>
    <t>Стажировка Norden: Еда (184,3 злот)</t>
  </si>
  <si>
    <t>Стажировка Norden: Трансфер Гданьск (61,15 злот)</t>
  </si>
  <si>
    <t>Стажировка Norden: Трансфер  Гданьск (58 злот)</t>
  </si>
  <si>
    <t>деньги списаны 18.02.11</t>
  </si>
  <si>
    <t>Бин-карта С.</t>
  </si>
  <si>
    <t>Наличными, курс исходя из квитанций об омене валюты</t>
  </si>
  <si>
    <t>СберКартой и Наличными, курс исходя из квитанций об омене валюты</t>
  </si>
  <si>
    <t>Столик напольный, карниз</t>
  </si>
  <si>
    <t xml:space="preserve">Стажировка Norden: Трансфер Калининград - Гданьск - Калининград </t>
  </si>
  <si>
    <t>Стажировка Norden: Еда (15,45dkk)</t>
  </si>
  <si>
    <t>Стажировка Norden: Еда (55,08 злот)</t>
  </si>
  <si>
    <t>Стажировка Norden: Молоко (159 isk)</t>
  </si>
  <si>
    <t>Стажировка Norden: Продукты (3955 isk)</t>
  </si>
  <si>
    <t>Наличными, исходя из квитанций о конвертации</t>
  </si>
  <si>
    <t>Связь (Марина)</t>
  </si>
  <si>
    <t>Карниз</t>
  </si>
  <si>
    <t>Интернет (волонтеры)</t>
  </si>
  <si>
    <t>Связь (София)</t>
  </si>
  <si>
    <t>Угощение в кафе (для детей после кинотеатра д/д "Янтарик")</t>
  </si>
  <si>
    <t>Угощение в кафе (для детей после зоопарка д/д "Яблоньки", "Янтарика") к празднику День влюбленных</t>
  </si>
  <si>
    <t>Угощение в кафе (для детей после зоопарка для детей Гематологии) к празднику День влюбленных</t>
  </si>
  <si>
    <t>Комплектующие в игровые (столик, стульчики, бра, карниз, корзины и т.д.) (114,16 злот)</t>
  </si>
  <si>
    <t>Лечебная косметика детям Онко-гематологии</t>
  </si>
  <si>
    <t>Блин с бананом</t>
  </si>
  <si>
    <t>Еда (картошка, рыбная котлета)</t>
  </si>
  <si>
    <t>Оплата такси на праздник в Дом Искусств детей Онко-гематологии</t>
  </si>
  <si>
    <t>Одноразовые салфетки</t>
  </si>
  <si>
    <t>Профиль, клепки (для стелажа с работами)</t>
  </si>
  <si>
    <t>Мешки для мусора (для занятий по эко-движению)</t>
  </si>
  <si>
    <t>Краска для стенда с деткими работами на Справочный пункт</t>
  </si>
  <si>
    <t>Силикон, лампочки</t>
  </si>
  <si>
    <t>Парковка (волонтерам при покупке подарков для детей Онко-гематологии)</t>
  </si>
  <si>
    <t>Стажировка Norden: Еда (17,67 злот)</t>
  </si>
  <si>
    <t>Стажировка Norden: Вода (48,85 dkk)</t>
  </si>
  <si>
    <t>Стажировка Norden: Вода (46,95 dkk)</t>
  </si>
  <si>
    <t>Комиссия за электронные платежи БинБанк</t>
  </si>
  <si>
    <t>Стажировка Norden: Еда (31,5 dkk)</t>
  </si>
  <si>
    <t>USB-накопитель B686 (ДР мальчика Онко-гематологии)</t>
  </si>
  <si>
    <t>Гравировка  (ДР мальчика Онко-гематологии)</t>
  </si>
  <si>
    <t>Одноразовая посуда для проведения семинаров по добровольчеству</t>
  </si>
  <si>
    <t>Продукты (палочки кукрузные, сок детский,творог, питание детское, шоколад)</t>
  </si>
  <si>
    <t>Шары гелиевые на ДР Саши с Онкогематологии</t>
  </si>
  <si>
    <t>Шары гелиевые праздник "Приключения ВинниПуха" в Приемо-Боксовом отделении ДОБ</t>
  </si>
  <si>
    <t>Цветы в корзине на ДР Юле в Онкогематологии</t>
  </si>
  <si>
    <t>Телевизоры LG и VIEWSONIC (2 шт), 2 крепления под телевизоры</t>
  </si>
  <si>
    <t>Печать фото, бумага "Колотеж", ламинирование для инструкций</t>
  </si>
  <si>
    <t>Продукты (вафельный рожок) на выездной праздник "Спектакль в ДКЖ" для детей Онкогема</t>
  </si>
  <si>
    <t>Держатели для труб, соединения для труб, дюбель-шурупы, трубы хромир. Для конструкции "Ширма дял старших детей в кабинете электролечения"</t>
  </si>
  <si>
    <t>Поход в Макдональдс ( кола, коктейль, чизбургер, картофель-фри, соус) на выездной праздник "Спектакль в ДКЖ" для детей Онкогема</t>
  </si>
  <si>
    <t>Макдональдс  на выездной праздник "Спектакль в ДКМ" для детей Онкогема</t>
  </si>
  <si>
    <t>Макдональдс на выездной праздник "Спектакль в ДКМ" для детей Онкогема</t>
  </si>
  <si>
    <t>Стеллаж под телевизор (кабинет Электролечения)</t>
  </si>
  <si>
    <t>Продукты (батончики, кефир, вода)</t>
  </si>
  <si>
    <t>Медикаменты (дюспаталин, фурацилин) для мальчика с Неврологии</t>
  </si>
  <si>
    <t>Установка жалюзи в 2х детских кабинетах Электролечения</t>
  </si>
  <si>
    <t>Медикаменты (бисептол) для Матвея с Неврологии</t>
  </si>
  <si>
    <t>Медикаменты (эмульсия от эпидермита) для Лизы с Кардиологии, гигенические средства</t>
  </si>
  <si>
    <t>Торт, пирожное на ДР девочки с Онкогематологии</t>
  </si>
  <si>
    <t>Профитроли на ДР Лизы - угощение для детей</t>
  </si>
  <si>
    <t>Связь (Лена Б.)</t>
  </si>
  <si>
    <t>Оргстекло для защитного экрана телевизора</t>
  </si>
  <si>
    <t>Горшки пластмассовые для цветов, подставки пласт. для цветов, лак - спрей глянцевый в Игровые зоны Электролечения</t>
  </si>
  <si>
    <t xml:space="preserve">Антирама </t>
  </si>
  <si>
    <t>Медикаменты (фенюльс) для Матвея с Неврологии</t>
  </si>
  <si>
    <t>Продукты (Активия, молочка, кофе, чай)</t>
  </si>
  <si>
    <t>Продукты (коктейль мол, вафли), Чист. ср-во ("Пемолюкс")</t>
  </si>
  <si>
    <t>Продукты (капуста, сыр, паста томат, скумбрия, масло слив, килька, сосиски, икра горбуши, гренки, торт ваф); носки</t>
  </si>
  <si>
    <t>ДСП (оранжевый, лайм) для скамеек в Игровую зону Физио отделения</t>
  </si>
  <si>
    <t>Конфирмат, шкант, клей, лента для зеркал, ножка - для скамеек в Игровую зону Физио отделения</t>
  </si>
  <si>
    <t>Поход в пиццерию (для детей Кардио и Онко)</t>
  </si>
  <si>
    <t>Распечатка указателей</t>
  </si>
  <si>
    <t>Продукты (вода минеральная, йогурты, масло слив, молоко сгущённое, яйцо), Ср-ва гигиены (прокладки, туал.бумага)</t>
  </si>
  <si>
    <t>Шоколадные конфеты (на ДР Юли с Онкогема)</t>
  </si>
  <si>
    <t>Корзина с цветами   (на ДР Юли с Онкогема)</t>
  </si>
  <si>
    <t>Продукты (сахар, круассаны, колбаса, чай, шоколад, коктейль, напитки), Ср-ва гигиены (прокладки, туал.бумага, ополаскиватель для полости рта)</t>
  </si>
  <si>
    <t>Маркер перманентный</t>
  </si>
  <si>
    <t>Бумага для пастели</t>
  </si>
  <si>
    <t>Сканирование документов - схем для вышивки</t>
  </si>
  <si>
    <t>Салфетки влажные , крем для подгузников, пеленки одноразовые разных размеров</t>
  </si>
  <si>
    <t>Печать фотографий с праздников "Алиса в стране чудес" для детей</t>
  </si>
  <si>
    <t>Печать фотографий с праздников "Испанский вечер" для детей</t>
  </si>
  <si>
    <t>Карниз металлопласт-й, ткань, рамки, шторы для оснащения Игровой зоны в Физиоотделении (393,47 злот)</t>
  </si>
  <si>
    <t>Продукты (шок. конфеты,  овощи), вата</t>
  </si>
  <si>
    <t>Продукты (хлеб, сметана, творож. масса, сыр,пельмени, сырки глазир, колбаса, сосиски, виноград, перец болг, яблоки, молоко, лимоны, томаты, сахар, сникерс), чист. ср-во</t>
  </si>
  <si>
    <t>Продукты (перец болг., фисташки, молоко. батончик)</t>
  </si>
  <si>
    <t>Полотенца бумажные, продукты (кексы, йогурт, хлеб, мясо)</t>
  </si>
  <si>
    <t>Губки для мытья посуды, продукты (сок, сырки)</t>
  </si>
  <si>
    <t>Чист. и моющие ср-ва (туал. бумага, стир. порошок); продукты (мармелад, зел.горошек, сыр, лаваш, хлеб, яблоки, сырки )</t>
  </si>
  <si>
    <t>Бум. платочки, краска, туал. бум, стир. порошок, чист. ср-ва, пакет), продукты (макароны)</t>
  </si>
  <si>
    <t>Гигиенические ср-ва (средство для с\са, туал. бумага, диски ватные, ополаскиватель для рта, мыло); продукты (мармелад, йогурт)</t>
  </si>
  <si>
    <t>Тумбочки прикроватные на колесиках - 7шт. (в кабинет Электролечения)</t>
  </si>
  <si>
    <t>Электрические выключатели</t>
  </si>
  <si>
    <t>Азизова Александра Степановна</t>
  </si>
  <si>
    <t>3000 руб. на поддержку семьи Наташе Николенко (онкогематология)</t>
  </si>
  <si>
    <t>Денис Михалев (карта №5469****4967)</t>
  </si>
  <si>
    <t>Неизвестный (карта №4276****3713)</t>
  </si>
  <si>
    <t>Неизвестный (пополнение счета)</t>
  </si>
  <si>
    <t>Неизвестный (карта №6761****6623)</t>
  </si>
  <si>
    <t>Неизвестный (карта №6761****2639)</t>
  </si>
  <si>
    <t>Евгений (через Софию)</t>
  </si>
  <si>
    <t>Уплата Единого налога за 3 квартал (с суммы процентов от "БинБанка" за остаток средств на р/с)</t>
  </si>
  <si>
    <t>налоги</t>
  </si>
  <si>
    <t>Оксана Шмырина</t>
  </si>
  <si>
    <t xml:space="preserve">Виталий Юрьевич Дегтярев </t>
  </si>
  <si>
    <t>Сергей Владимирович Герасимов</t>
  </si>
  <si>
    <t>Юлия Бисс и коллеги "Янтарьсбыт"</t>
  </si>
  <si>
    <t>Светлана Евгеньевна Кучеренок</t>
  </si>
  <si>
    <t>Адресная поддержка Наташи Николенко (Онко лечение)</t>
  </si>
  <si>
    <t>Светлана Николаевна Вовченко</t>
  </si>
  <si>
    <t>ООО "СК "Русский Строительный Стандарт"</t>
  </si>
  <si>
    <t>Печать эскизов для перевода росписи</t>
  </si>
  <si>
    <t>Нутридринк (10 штук), "Актимель" для Вовы (Педиатрия)</t>
  </si>
  <si>
    <t xml:space="preserve">Девушка goblin82 (через прибольничный храм) </t>
  </si>
  <si>
    <t>Девушка goblin82 (ч/з прибольничный храм)</t>
  </si>
  <si>
    <t>Форумчане с закупки Огонек  Дружественного раздела со главе с lyanой</t>
  </si>
  <si>
    <t xml:space="preserve">Новогодние подарки деткам ДОБ - Игрушки (4 пакета) </t>
  </si>
  <si>
    <t>Новогодние подарки</t>
  </si>
  <si>
    <t>Маски детски для детей с Онкогематологии (10 упаковок)</t>
  </si>
  <si>
    <t>Людмила с ньюкал.ру</t>
  </si>
  <si>
    <t>Неизвестный (оставили на охране)</t>
  </si>
  <si>
    <t>Мария и Артем Киселевы</t>
  </si>
  <si>
    <t>подушка детская ортопедическая для Отказничка с Кардио</t>
  </si>
  <si>
    <t>Ольга Брюсова из "Йога Центра"</t>
  </si>
  <si>
    <t>DVD - диски для Физиоотделения (Электросон)</t>
  </si>
  <si>
    <t>VeraVK с ньюкал.ру</t>
  </si>
  <si>
    <t>Игрушки (человек-пауки)</t>
  </si>
  <si>
    <t xml:space="preserve">Подарки </t>
  </si>
  <si>
    <t>Фасованная зубная паста.</t>
  </si>
  <si>
    <t xml:space="preserve"> Griha с ньюкал.ру и ее клиенты</t>
  </si>
  <si>
    <t>Пустышки, крем, лекарства, погремушки</t>
  </si>
  <si>
    <t xml:space="preserve"> Kamyshinka с кньюкал.ру</t>
  </si>
  <si>
    <t>Вешалки-плечики</t>
  </si>
  <si>
    <t>Анна (nysik77)</t>
  </si>
  <si>
    <t xml:space="preserve">Татьяна Земцова </t>
  </si>
  <si>
    <t xml:space="preserve">Подарки к НГ: йо-йо, значки, наклейки, головоломки, пазлы и др. Спасибо! </t>
  </si>
  <si>
    <t xml:space="preserve">Волонтер Женя Тихонов </t>
  </si>
  <si>
    <t xml:space="preserve">Ольга Ивановна </t>
  </si>
  <si>
    <t>Одноразовые шампуни, мыло</t>
  </si>
  <si>
    <t>Монитор ЖК для малоимущей семьи</t>
  </si>
  <si>
    <t>Диски с "Винксами"</t>
  </si>
  <si>
    <t>Игрушки б/у (2 пакета)</t>
  </si>
  <si>
    <t>Ирина Иванова</t>
  </si>
  <si>
    <t>Диски для игровых</t>
  </si>
  <si>
    <t>Волонтер Ира Алова</t>
  </si>
  <si>
    <t>Диск с релакс-музыкой для Физио</t>
  </si>
  <si>
    <t>Людмила (Экран с ньюкал.ру)</t>
  </si>
  <si>
    <t xml:space="preserve"> 3 билета на шоу в Музей Мирового океана для детей Онкогема</t>
  </si>
  <si>
    <t>Анна и Евгения Новоселова</t>
  </si>
  <si>
    <t>Памперсы и вл.салфетки</t>
  </si>
  <si>
    <t>Игрушки (б/у)</t>
  </si>
  <si>
    <t>ТВ б/у</t>
  </si>
  <si>
    <t>Форумчане с закупки Творческих материавло Дружественного раздела со главе с Uwa</t>
  </si>
  <si>
    <t>Творческие наборы: гравюры, вышивка, открытка, вязание, барельефы, шитье</t>
  </si>
  <si>
    <t>на 1 декабря остатки по СберКарте идут идеально</t>
  </si>
  <si>
    <t>Покупатели магазинов "Манер" (т/ц "Акрополь"), "Симпатия" (т/ц "Европа"), "Манер" (т/ц "Пассаж") с ящичков пожертвований</t>
  </si>
  <si>
    <t>Продукты (сосиски, майонез)</t>
  </si>
  <si>
    <t>Стройматериалы для Игровой комнаты Кардиологии на 10 000 руб.</t>
  </si>
  <si>
    <t>Полотенца, подарки на сумму 7 050р.</t>
  </si>
  <si>
    <t>Обувь дет. б/у</t>
  </si>
  <si>
    <t>Мария Вихман</t>
  </si>
  <si>
    <t>Вещи дет. б/у, присыпка, пеленки</t>
  </si>
  <si>
    <t>31 августа</t>
  </si>
  <si>
    <t>Полотенца для подарков к 1 сентября</t>
  </si>
  <si>
    <t xml:space="preserve">31 августа </t>
  </si>
  <si>
    <t>Свеча сувенирная и подарочный пакет - подарок на ДР (Кардиология ДОБ)</t>
  </si>
  <si>
    <t>Торт (на ДР Онкогема)</t>
  </si>
  <si>
    <t xml:space="preserve">Венок и ленты для похорон девочки из Онко-гематологии </t>
  </si>
  <si>
    <t>Платье в подарок на ДР Онко-гема; 
нижнее белье для детей-сирот ДОБ</t>
  </si>
  <si>
    <t>Заказное письмо (документы в Санкт-Петербург ООО Вконтакте)</t>
  </si>
  <si>
    <t>Заказное письмо (бухгалтерские документы с Икеи Москва)</t>
  </si>
  <si>
    <t>Цветы на ДР девочки Онко-гема</t>
  </si>
  <si>
    <t>транспортные нужды</t>
  </si>
  <si>
    <t>Оплата парковки в кинотеатре с детьми Онко-гема</t>
  </si>
  <si>
    <t>Продукты (молочный напиток, йогурт)</t>
  </si>
  <si>
    <t>Бензин (по путевому листу: адресные поездки к детям)</t>
  </si>
  <si>
    <t>Продукты (соки, молоко, жев.резинка)</t>
  </si>
  <si>
    <t>Бензин (поездка к девочке с онко-заболеванием: Калининград-Правдино-Калининград)</t>
  </si>
  <si>
    <t>Говорящая Азбука, говорящая таблица умножения, батарейки - подарок на ДР мальчику с Онко-гема</t>
  </si>
  <si>
    <t>Продукты (йогурты, нектарины, персики, бананы) на Гавайскую вечеринку в ЛОР</t>
  </si>
  <si>
    <t>Праздники ДОБ</t>
  </si>
  <si>
    <t xml:space="preserve">Тапочки, колготки на день рождения ребенка из Неврологии </t>
  </si>
  <si>
    <t>Продукты (печенье, мороженое, булочки)</t>
  </si>
  <si>
    <t>Продукты (яблоки, грейпфрут, кокос, лимон, апельсин, бананы, нектарин) к Гавайской вечеринки в ЛОР</t>
  </si>
  <si>
    <t>Рамки для фото на ДР Даши Онко-гема</t>
  </si>
  <si>
    <t>Ключи к стеллажу игровой Неврологии</t>
  </si>
  <si>
    <t>Цветок в сувенирном горшке на ДР девочки с Кардиологии ДОБ</t>
  </si>
  <si>
    <t>Распечатка фотографий с Гавайской вечеринки для детей Онко-гема</t>
  </si>
  <si>
    <t>Продукты (творог, сосиски, колбаса)</t>
  </si>
  <si>
    <t>Стеллаж в Игровую зону, слитные полочки в боксы (7 штук)</t>
  </si>
  <si>
    <t>Комплектующие для Игровой зоны, модуль "Кухня", игрушки, стульчики в "Икеи"</t>
  </si>
  <si>
    <t>Агентство "Profko" - август (на реализацию Гранта по созданию комфортных условий в Приемо-Боксовом отделении ДОБ)</t>
  </si>
  <si>
    <t>Столик детский в Игровую зону Приемо-боксового отд-я</t>
  </si>
  <si>
    <t>Электрические розобки, УЗО, розетки - для прокладки элетро-сети для установки ТВ, ДВД в боксах Приемо-Боксового отделения</t>
  </si>
  <si>
    <t>Горшки пластмассовые для цветов Приемо-Боксового отделения</t>
  </si>
  <si>
    <t>Вещи б/у для Крыловского интерната</t>
  </si>
  <si>
    <t>Оксана Егорова</t>
  </si>
  <si>
    <t>29 августа</t>
  </si>
  <si>
    <t>Аня Х.</t>
  </si>
  <si>
    <t>Канцтовары (альбомы д/рисования, цв. карандаши, пластилин, возд. шары, краски)</t>
  </si>
  <si>
    <t>Материалы для творческих занятий, праздник 1 сентября</t>
  </si>
  <si>
    <t>Рустам Ш.</t>
  </si>
  <si>
    <t>Пакет с вещами б/у</t>
  </si>
  <si>
    <t>Печенье, соки, конфеты к празднику 1 сентября</t>
  </si>
  <si>
    <t>Комиссия за перевод д/с</t>
  </si>
  <si>
    <t>Информационное бюре Совета Министров Северных стран в Калининграде</t>
  </si>
  <si>
    <t xml:space="preserve">Грантовая стажировка волонтеров в Северные страны, проведение мероприятий по гранту </t>
  </si>
  <si>
    <t>Вконтакте (Татьяна Григорьева, Юрий Юзвович)</t>
  </si>
  <si>
    <t>Фазлиахметова Г.Р.</t>
  </si>
  <si>
    <t>Бумага туал, масла массажные (для детей сирот)</t>
  </si>
  <si>
    <t>Продукты (молоко, майонез,творог, хлеб, конфеты жев., жев. резинка, сметана)</t>
  </si>
  <si>
    <t>Продукты (желе, иогурты)</t>
  </si>
  <si>
    <t>Продукты (яблоки, конфеты, сыр, кисломолочный напиток)</t>
  </si>
  <si>
    <t>Продукты (крупа, сок,  батон , коктейль, молоко, иогурт, творог, напиток кисломолочный)</t>
  </si>
  <si>
    <t>Продукты (Иогурты, чай, сдоба)</t>
  </si>
  <si>
    <t>Продукты (мармелад, чай, чипсы, напиток)</t>
  </si>
  <si>
    <t>Продукты (кукурузные палочки, зел.горошек,нектар); мягкие салфетки, пемолюкс</t>
  </si>
  <si>
    <t>Продукты (чай, рулет, пирожное, картофель)</t>
  </si>
  <si>
    <t>Продукты(крупа гречневая, cыр); ватные диски</t>
  </si>
  <si>
    <t>Продукты (колбаса)</t>
  </si>
  <si>
    <t>Продукты(конфеты, шоколад)</t>
  </si>
  <si>
    <t>Бланк Журнала исходящей и входящей корреспонденции</t>
  </si>
  <si>
    <t>Вконтакте (Рашид Салмоян)</t>
  </si>
  <si>
    <t>Вконтакте (Юлия Андреева, Николай Неизвестно, Виталий Шелудков)</t>
  </si>
  <si>
    <t>Yaninaa с newkal.ru</t>
  </si>
  <si>
    <t>Канцтовары (через Любу Антуфьеву)</t>
  </si>
  <si>
    <t>София Лагутинская</t>
  </si>
  <si>
    <t>Материальное вознаграждение за постоянную работу Координатору Центра за январь 6 000 руб.</t>
  </si>
  <si>
    <t>Книги, канц.товары</t>
  </si>
  <si>
    <t>Конфеты</t>
  </si>
  <si>
    <t>Вещи для девочки б/у</t>
  </si>
  <si>
    <t>Пазлы, игры, мелочи</t>
  </si>
  <si>
    <t>Упаковка для подарков</t>
  </si>
  <si>
    <t>Аншуковы Лена и Олег</t>
  </si>
  <si>
    <t>Ноутбук</t>
  </si>
  <si>
    <t>Ева Лагутинская</t>
  </si>
  <si>
    <t>Елена (торты)</t>
  </si>
  <si>
    <t xml:space="preserve">Одежда </t>
  </si>
  <si>
    <t>Игры, творческие наборы</t>
  </si>
  <si>
    <t>Татьяна</t>
  </si>
  <si>
    <t>Туалетная бумага, шампунь, канц.товары</t>
  </si>
  <si>
    <t>Магнитофон, фотик</t>
  </si>
  <si>
    <t>Социальная аптека</t>
  </si>
  <si>
    <t>Бахилы, салфетки</t>
  </si>
  <si>
    <t>Евгения</t>
  </si>
  <si>
    <t>Костюмы, бижутерия</t>
  </si>
  <si>
    <t>Вещи, ручки</t>
  </si>
  <si>
    <t>ELLLA</t>
  </si>
  <si>
    <t>монитор (2 штуки), пазлы, канцелярские товары, чайник</t>
  </si>
  <si>
    <t>Лебедева Лиза</t>
  </si>
  <si>
    <t>Вещи, игрушки</t>
  </si>
  <si>
    <t>Киселева Татьяна</t>
  </si>
  <si>
    <t>Маски</t>
  </si>
  <si>
    <t>Никеев Паша</t>
  </si>
  <si>
    <t>Кабель</t>
  </si>
  <si>
    <t>Дисеи, СД-ром, кабель</t>
  </si>
  <si>
    <t>Связь (МТС, Маша Овсяник)</t>
  </si>
  <si>
    <t>Распечатка на цветном принтере</t>
  </si>
  <si>
    <t>Страховка (Сиротина Л.)</t>
  </si>
  <si>
    <t>Страховка (Силкина К.)</t>
  </si>
  <si>
    <t>Страховка (Шелухина И.)</t>
  </si>
  <si>
    <t>Страховка (Бугаева Л.)</t>
  </si>
  <si>
    <t>Страховка (Вашец И.)</t>
  </si>
  <si>
    <t>Пакеты (Норден)</t>
  </si>
  <si>
    <t>Гель</t>
  </si>
  <si>
    <t>Модем Билайн</t>
  </si>
  <si>
    <t>Бумага, канцтовары</t>
  </si>
  <si>
    <t xml:space="preserve">Колготки </t>
  </si>
  <si>
    <t>Печенье, журналы</t>
  </si>
  <si>
    <t>Профиль, брус (1 х.о.)</t>
  </si>
  <si>
    <t>Денис Иванов</t>
  </si>
  <si>
    <t>Наталья (Янтарные страницы)</t>
  </si>
  <si>
    <t>Книги, игрухи б/у</t>
  </si>
  <si>
    <t>Дизайнерские услуги по разработке буклета (Норден)</t>
  </si>
  <si>
    <t>Дизайнерские услуги по разработке буклета про добровольчество в Калининградской области (Норден)</t>
  </si>
  <si>
    <t>Изготовление флажков для поездки (Норден)</t>
  </si>
  <si>
    <t>Печать Буклетов про добровольчество в КО (Норден)</t>
  </si>
  <si>
    <t xml:space="preserve">Распечатка визиток </t>
  </si>
  <si>
    <t>Печать карманных календарей (Норден)</t>
  </si>
  <si>
    <t>Распечатка календарей настенных (Норден)</t>
  </si>
  <si>
    <t>Печать флаеров про ВВЧ (Норден)</t>
  </si>
  <si>
    <t>Интернет (Мегафон)</t>
  </si>
  <si>
    <t>Связь (Топсвязь)</t>
  </si>
  <si>
    <t>Браслеты, пакеты подарочные</t>
  </si>
  <si>
    <t>Торт на ДР Гематологии</t>
  </si>
  <si>
    <t>Бензин (за март по путевым листам)</t>
  </si>
  <si>
    <t>Ключи  для стеллажа в Гематологию</t>
  </si>
  <si>
    <t>Замок для стеллажа в Гематологию</t>
  </si>
  <si>
    <t>Заготовки для хвороста (1 апреля в ДОБ)</t>
  </si>
  <si>
    <t>Чай (1 апреля в ДОБ)</t>
  </si>
  <si>
    <t>Кексы (1 апреля в ДОБ)</t>
  </si>
  <si>
    <t>Такси (детей с праздника по домам)</t>
  </si>
  <si>
    <t xml:space="preserve">Очиститель для окон </t>
  </si>
  <si>
    <t>Такси (волонтеры-аниматоры после поздравлений вечерних детей в ДОБ)</t>
  </si>
  <si>
    <t>Бижутерия (серьги, кулоны, браслеты) на подарки на 23 февраля</t>
  </si>
  <si>
    <t>Гель Антисептик</t>
  </si>
  <si>
    <t>Продукты (ланч с собой)</t>
  </si>
  <si>
    <t>Санитарно-гигиенические средства для девочек, шампуни, крема, ватные палочки и т.д.</t>
  </si>
  <si>
    <t>Комиссия банка за платеж</t>
  </si>
  <si>
    <t>Комиссия за электронные платежи</t>
  </si>
  <si>
    <t>Комиссия за электронный платеж</t>
  </si>
  <si>
    <t>Волонтер Ева Лагутинская</t>
  </si>
  <si>
    <t>Подарки детям на 8 марта на сумму 1 150 руб.</t>
  </si>
  <si>
    <t>Волонтер Саша Разумов</t>
  </si>
  <si>
    <t>Волонтер Козин Валера</t>
  </si>
  <si>
    <t>Вконтакте (Эдгар Гиносян)</t>
  </si>
  <si>
    <t>Вконтакте (Виталий Шелудков)</t>
  </si>
  <si>
    <t>Авиа-билеты Копенгаген-Рейкьявик (7 билетов=834,26 евро)</t>
  </si>
  <si>
    <t>Авиа-билеты Рейкьявик-Гданьск (392,84 евро*7 билетов+63 евро сбор)</t>
  </si>
  <si>
    <t>Стажировка Norden: 
Метро на 16 поездок (22,5sek x 16=360 sek)</t>
  </si>
  <si>
    <t>Продукты(шоколад,холодец, маринов. огурцы)</t>
  </si>
  <si>
    <t>Продукты (крабовые палочки, помело свеж)</t>
  </si>
  <si>
    <t>Набор сумка+ перчатки (на ДР Насти)</t>
  </si>
  <si>
    <t>Pizza-Club (пицца- 3шт.)</t>
  </si>
  <si>
    <t>Ящик почтовый мет (2 шт)</t>
  </si>
  <si>
    <t>Ящик почтовый мет (3 шт)</t>
  </si>
  <si>
    <t>Антенна комнатная</t>
  </si>
  <si>
    <t>Продукты(сыр, сосиски, хлеб, йогурт, сметана, томаты), газета</t>
  </si>
  <si>
    <t>Продукты (молоко, печенье, пельмени); мыло жидкое</t>
  </si>
  <si>
    <t>Продукты (сдоба, булочки, кефир)</t>
  </si>
  <si>
    <t xml:space="preserve">Лампа-накаливания </t>
  </si>
  <si>
    <t>Продукты (яблоки, бананы,мандарины,виноград) пакет</t>
  </si>
  <si>
    <t>Актимель (18 шт)</t>
  </si>
  <si>
    <t>Продукты (НСЗ 0,2л мультивит, мультифрукт, яблоко,абрикос, виноград)</t>
  </si>
  <si>
    <t>Продукты (вода питьевая, напиток газ)</t>
  </si>
  <si>
    <t>Хлопья "Любятово", джемпер</t>
  </si>
  <si>
    <t>Подарочный набор</t>
  </si>
  <si>
    <t>Продукты (хлеб, грецкие орехи,масло крест, апельсины, колбаса, майонез, миндаль, майонез, томаты, сметана, сыр, йогурт, шоколад)</t>
  </si>
  <si>
    <t>Продукты (шоколад, груши, виноград); гель для лица, пакет</t>
  </si>
  <si>
    <t>Картриджи - 2 шт</t>
  </si>
  <si>
    <t>Отправка писем С Н.Г.</t>
  </si>
  <si>
    <t>Краска дисп. акрил, краситель унив, стеклолента, валик, кисть</t>
  </si>
  <si>
    <t xml:space="preserve">Мешки для мусора </t>
  </si>
  <si>
    <t>Батарейки для Мини-кухни</t>
  </si>
  <si>
    <t>Корзина с цветами и сладостями (на ДР девочки с Онкогематологии)</t>
  </si>
  <si>
    <t>Шары гелиевые (на ДР девочки с Онкогематологии)</t>
  </si>
  <si>
    <t>Бусины</t>
  </si>
  <si>
    <t>Продукты (хачапури, молоко, сок)</t>
  </si>
  <si>
    <t>Продукты (сок, сметана, молоко, творог)</t>
  </si>
  <si>
    <t>Картонные коробы (для домиков)</t>
  </si>
  <si>
    <t>Продукты (печенье, яйца, творожные сырки, помидоры, консерва), мыло</t>
  </si>
  <si>
    <t>Транспортные расходы (такси): мама с грудничком с Онко-гема с п.Первомайское (Гурьевский р-н) до ДОБ</t>
  </si>
  <si>
    <t>Продукты (конфеты, кефир), дезодаранты</t>
  </si>
  <si>
    <t>Гравюра, набор "выжигание по дереву" (на ДР Девочки с Онкогема)</t>
  </si>
  <si>
    <t>Продукты (готовая еда: картошка, драники, сырная лепешка; хлеб, йогурты)</t>
  </si>
  <si>
    <t>Печать фотографий детям с праздника "Русско-Былинный вечер"</t>
  </si>
  <si>
    <t>Набор помадок (на ДР Девочки с Онкогема)</t>
  </si>
  <si>
    <t>Прикроватные тумбочки</t>
  </si>
  <si>
    <t>грант Proffko. Оснащение боксов</t>
  </si>
  <si>
    <t>Игрушки для Игровой зоны в Приемо-боксовом отделении, в боксы</t>
  </si>
  <si>
    <t>Тарелка НТВ</t>
  </si>
  <si>
    <t>грант Proffko. Оснащение Игровой зоны</t>
  </si>
  <si>
    <t>Элктрические розобки, УЗО, розетки</t>
  </si>
  <si>
    <t>Фонарики на потолок</t>
  </si>
  <si>
    <t>Продукты (хлеб, мяско)</t>
  </si>
  <si>
    <t>Печать книги "Мы рядом" для детей с онко-заболеваниями</t>
  </si>
  <si>
    <t>Печать календарей квартальных</t>
  </si>
  <si>
    <t xml:space="preserve">Печать книги для детей с онко-заболеваниями дошкольного возраста "Женя и шишка" </t>
  </si>
  <si>
    <t>Цветная печать: пробный вариант книги "Мы рядом"</t>
  </si>
  <si>
    <t>комфортные пространства в Физиоотделении</t>
  </si>
  <si>
    <t>Темперные краски, витражные краски и т.д. для росписи Физиотделения</t>
  </si>
  <si>
    <t>Стенд информационный №2 для Игровой зоны Приемо-боксового отделения</t>
  </si>
  <si>
    <t>Стенд информационный №1 для Игровой зоны Приемо-боксового отделения</t>
  </si>
  <si>
    <t>Одноразовые маски для детей, родителей, волонтеров, бахилы</t>
  </si>
  <si>
    <t>оплата 17.09. - в связи с задержкой доставки товара</t>
  </si>
  <si>
    <t>Одноразовая посуда для детей Боксового отделения</t>
  </si>
  <si>
    <t>Соки, сладости для проведения праздника "Приключения ВинниПуха"</t>
  </si>
  <si>
    <t>Соки для проведения праздника "Приключения ВинниПуха"</t>
  </si>
  <si>
    <t>Цветная печать: пробный вариант книги "Мы вместе"</t>
  </si>
  <si>
    <t>Андрей Чернышов</t>
  </si>
  <si>
    <t>Текущая деятельность центра, проект "Создание комфортных условий в Физиоотделении ДОБ"</t>
  </si>
  <si>
    <t xml:space="preserve">Виталий 
Юрьевич Дегтярев </t>
  </si>
  <si>
    <t>комфортные пространства в Глазном отделении</t>
  </si>
  <si>
    <t>Диски, мягк. игрушки</t>
  </si>
  <si>
    <t>Людмила (Экран с newkal.ru)</t>
  </si>
  <si>
    <t>Футбол игруш., хоккей игруш., игрушки</t>
  </si>
  <si>
    <t>Любовь Антуфьева с пользователями newkaliningrad.ru (через маг-н "Сто покупок")</t>
  </si>
  <si>
    <t>Подарки детям адресно на дни рождения из онко-гема: куклы, набор лего; 2 торта</t>
  </si>
  <si>
    <t>Настя Попкова</t>
  </si>
  <si>
    <t>Подарок (лего) ребенку на день рождения с онко-гема</t>
  </si>
  <si>
    <t>Волонтер Петя Киселичка</t>
  </si>
  <si>
    <t>Дет. вещи б/у</t>
  </si>
  <si>
    <t>Женщина (через прибольничный храм)</t>
  </si>
  <si>
    <t>Памперсы, краски, кисти д/рисования, творч. набор д/рисования, игрушки</t>
  </si>
  <si>
    <t>Ольга (Лёка) с портала Newkaliningrad.ru</t>
  </si>
  <si>
    <t>Пеленки одноразовые (3 пакета)</t>
  </si>
  <si>
    <t>Столик</t>
  </si>
  <si>
    <t>влаж. салфетки, памперсы</t>
  </si>
  <si>
    <t>"LuckLife"</t>
  </si>
  <si>
    <t>Ирины и Алины Козловых</t>
  </si>
  <si>
    <t>Стол б/у письменный, канцтовары</t>
  </si>
  <si>
    <t>Волонтер Регина Газизова</t>
  </si>
  <si>
    <t>Подарочек на ДР для чудной девочки): часики с бабочками</t>
  </si>
  <si>
    <t>Подарочек на ДР для чудной девочки): кулончик и духи</t>
  </si>
  <si>
    <t>Татьяна и Алексей Кораблёвы (через магазин "Сто покупок" для Верю в чудо)</t>
  </si>
  <si>
    <t>Игрушки, санитарно-гигиенические средства, влажные салфетки и тд</t>
  </si>
  <si>
    <t>Людмила (Экран) (через магазин "Сто покупок" для Верю в чудо)</t>
  </si>
  <si>
    <t>Санитарно-гигиенические средства, влажные салфетки, одноразовые пеленки и тд</t>
  </si>
  <si>
    <t>Через магазин "Сто покупок" для Верю в чудо</t>
  </si>
  <si>
    <t>Виктория Потехина</t>
  </si>
  <si>
    <t>Волонтер Лена Сиротина</t>
  </si>
  <si>
    <t>Торт</t>
  </si>
  <si>
    <t xml:space="preserve"> Волонтер Регина Газизова</t>
  </si>
  <si>
    <t>Набор бижутерии (сережки, браслетик, кулончик) на ДР девочки с онкогематологии ДОБ</t>
  </si>
  <si>
    <t>Тортики именникам Онко-гематологии на ДР</t>
  </si>
  <si>
    <t xml:space="preserve"> Людмила (экран) и ее супруг</t>
  </si>
  <si>
    <t>Домашний виноград и яблоки для детей Онкогема</t>
  </si>
  <si>
    <t>Сотрудники трапезной КСХС</t>
  </si>
  <si>
    <t>Клей ПВА строительный; кукла бейби адресно на ДР девочки с Онко-гема; игрушка экологически чистая адресно в подарок на ДР девочке с Онко-гема; игрушки мягкие; канцтовары; средства гигиены</t>
  </si>
  <si>
    <t>Мария Лагутинская, София Лагутинская, Лена Ткаченко</t>
  </si>
  <si>
    <t xml:space="preserve"> Цветы для именинницы с Онко-гема на ДР, творческие наборы для подарка</t>
  </si>
  <si>
    <t>Печать фото</t>
  </si>
  <si>
    <t>Продукты (Мандарины, колбаса, молоко, батон)</t>
  </si>
  <si>
    <t>Лекарство(Метронидазол),морская соль, гель для умывания</t>
  </si>
  <si>
    <t>Гайка, сверло (ремонт в Физиоотделении)</t>
  </si>
  <si>
    <t>Медикаменты (Метрогил)</t>
  </si>
  <si>
    <t>на подарки к новому году</t>
  </si>
  <si>
    <t>Игровая онкогематологии; аппарат магнитной терапии</t>
  </si>
  <si>
    <t>Подарочки детям с Онко-заболеваниями для адресного поздравления по домам</t>
  </si>
  <si>
    <t>Угощения (сладости, соки и тд), подарочки к празднику День защитника отечества в ДОБ</t>
  </si>
  <si>
    <t>Продукты (вода, нектарин)</t>
  </si>
  <si>
    <t>Комиссия на СберКарту</t>
  </si>
  <si>
    <t>Напольные корзины, рамки (21,77 злот)</t>
  </si>
  <si>
    <t>Конфеты (на прогулки с детьми с Онко-гематологии ДОБ)</t>
  </si>
  <si>
    <t>Чек потерян, отчетность по офиц.выписки СберКарты</t>
  </si>
  <si>
    <t>Стол, 4 стульчика (Кардиология) (299,95 злот)</t>
  </si>
  <si>
    <t>Продукты (вода, минералка, йогурты)</t>
  </si>
  <si>
    <t>Угощения в кафе на прогулке с детьми с Онко-гематологии ДОБ (4 ребенка)</t>
  </si>
  <si>
    <t>Пинцетип для бровей (для девочки с Онко-гематологии ДОБ)</t>
  </si>
  <si>
    <t>Угощения в кафе на прогулке с детьми с Онко-гематологии ДОБ (3 ребенка)</t>
  </si>
  <si>
    <t xml:space="preserve">Продукты для кофе-брейка для семинара по Добровольчеству </t>
  </si>
  <si>
    <t>Лак для ногтей (подарок на ДР девочке с Ортопедии ДОБ)</t>
  </si>
  <si>
    <t>Босоножки (подарок на ДР девочке с Онко-гематологии ДОБ)</t>
  </si>
  <si>
    <t>Угощения в кафе-моложеном на прогулке с детьми с Онко-гематологии, Ортопедии ДОБ (3 ребенка)</t>
  </si>
  <si>
    <t xml:space="preserve">Угощения (молочный коктейль) на прогулке с ребенком с Ортопедии ДОБ </t>
  </si>
  <si>
    <t>4 июля</t>
  </si>
  <si>
    <t>Материальное вознаграждение за постоянную работу Координатору Центра за июнь 8000 руб.</t>
  </si>
  <si>
    <t>Материальное вознаграждение за постоянную работу Координатору Центра за май 6000 руб.</t>
  </si>
  <si>
    <t>Новый год</t>
  </si>
  <si>
    <t>Дети-сироты ДОБ</t>
  </si>
  <si>
    <t>Итого за 2011</t>
  </si>
  <si>
    <t>Входящий остаток 2010 г.</t>
  </si>
  <si>
    <t xml:space="preserve">Денис Михалев </t>
  </si>
  <si>
    <t>Благотворители</t>
  </si>
  <si>
    <t>Остатки</t>
  </si>
  <si>
    <t>СберКарта</t>
  </si>
  <si>
    <t>Касса</t>
  </si>
  <si>
    <t>Анонимный жертвователь</t>
  </si>
  <si>
    <t>Игровые комнаты</t>
  </si>
  <si>
    <t>Детские дома</t>
  </si>
  <si>
    <t>Р/с БинБанк</t>
  </si>
  <si>
    <t>Яндекс-Кошелек</t>
  </si>
  <si>
    <t>Административ</t>
  </si>
  <si>
    <t>Итого</t>
  </si>
  <si>
    <t>Расходы</t>
  </si>
  <si>
    <t>Дата</t>
  </si>
  <si>
    <t>Текущая деятельность центра</t>
  </si>
  <si>
    <t>8 марта</t>
  </si>
  <si>
    <t>Назначение</t>
  </si>
  <si>
    <t>Дата 
помощи</t>
  </si>
  <si>
    <t>Благотворитель</t>
  </si>
  <si>
    <t>Пожертвовано</t>
  </si>
  <si>
    <t>ИТОГ</t>
  </si>
  <si>
    <t>Подарки на ДР детям</t>
  </si>
  <si>
    <t>Материалы для творческих занятий</t>
  </si>
  <si>
    <t>Фирменный стиль</t>
  </si>
  <si>
    <t>1 июня</t>
  </si>
  <si>
    <t>1 сентября</t>
  </si>
  <si>
    <t>АРТ-центр</t>
  </si>
  <si>
    <t>Пасха</t>
  </si>
  <si>
    <t>молодежный добровольческий центр (по договору с Агентством по делам молодежи КО)</t>
  </si>
  <si>
    <t>административ</t>
  </si>
  <si>
    <t>дети-сироты ДОБ</t>
  </si>
  <si>
    <t>связь, интернет, почтовые</t>
  </si>
  <si>
    <t>игровые комнаты, площадки ДОБ</t>
  </si>
  <si>
    <t>праздники</t>
  </si>
  <si>
    <t>материалы для занятий</t>
  </si>
  <si>
    <t>транспортные расходы</t>
  </si>
  <si>
    <t>ДР детей ДОБ</t>
  </si>
  <si>
    <t>банковские расходы</t>
  </si>
  <si>
    <t>текущая деятельность</t>
  </si>
  <si>
    <t>фото-печать, полиграфия для занятий</t>
  </si>
  <si>
    <t>грант Агентства по делам молодежи</t>
  </si>
  <si>
    <t>Статья/назначение</t>
  </si>
  <si>
    <t>Ира Дерюгина</t>
  </si>
  <si>
    <t>Марина 2 хирургия</t>
  </si>
  <si>
    <t>Неизвестный (Ярмарка)</t>
  </si>
  <si>
    <t>Канц.товары</t>
  </si>
  <si>
    <t>Центр "Мария"</t>
  </si>
  <si>
    <t>Расписное блюдо</t>
  </si>
  <si>
    <t xml:space="preserve">Неизвестный </t>
  </si>
  <si>
    <t>Мягкие игрушки</t>
  </si>
  <si>
    <t>Монастрырь св. Елизаветы г. Минск</t>
  </si>
  <si>
    <t>Книги, диски, игрушки</t>
  </si>
  <si>
    <t>Близнюкова Анна</t>
  </si>
  <si>
    <t>Антенна для телевизора</t>
  </si>
  <si>
    <t>Неизвестный</t>
  </si>
  <si>
    <t>Неизвестный (через Храм)</t>
  </si>
  <si>
    <t>Мячи, домики Барби, коляски, игрушки, пазлы</t>
  </si>
  <si>
    <t>Инна Uva с дружественного раздела newkal.ru</t>
  </si>
  <si>
    <t>Гравюры</t>
  </si>
  <si>
    <t>Андриянов Максим</t>
  </si>
  <si>
    <t>Книги,  игрушки</t>
  </si>
  <si>
    <t>Храм Пантелеймона</t>
  </si>
  <si>
    <t>Игрушки мягкие б/у</t>
  </si>
  <si>
    <t>Приходько Ксюша</t>
  </si>
  <si>
    <t>Вещи б/у</t>
  </si>
  <si>
    <t>Филимонов Михаил</t>
  </si>
  <si>
    <t>Качели, книги, одежда б/у</t>
  </si>
  <si>
    <t>Вера Анатольевна</t>
  </si>
  <si>
    <t>Книги</t>
  </si>
  <si>
    <t>Воспитатель неврологии</t>
  </si>
  <si>
    <t>Книга, альбомы</t>
  </si>
  <si>
    <t>Nastasija с дружественного раздела newkal.ru</t>
  </si>
  <si>
    <t>Цв. Бумага, цв. Картон, игрушки</t>
  </si>
  <si>
    <t xml:space="preserve">Неизвестная женщина </t>
  </si>
  <si>
    <t>Журналы б/у</t>
  </si>
  <si>
    <t>Пожертвования участников Рождественской ярмарки за рукодельные работы семьи Пигулевских. Все средства 2500 рублей переданы семье</t>
  </si>
  <si>
    <t>2 500 рублей</t>
  </si>
  <si>
    <t>16 янв.</t>
  </si>
  <si>
    <t>Связь (Связьинформ)</t>
  </si>
  <si>
    <t>Связь (Билайн)</t>
  </si>
  <si>
    <t>Продукты</t>
  </si>
  <si>
    <t>Такси (за подарками на РХ)</t>
  </si>
  <si>
    <t>Цветы</t>
  </si>
  <si>
    <t>Фотопечать</t>
  </si>
  <si>
    <t>Цветной картон, ножницы</t>
  </si>
  <si>
    <t>Клей</t>
  </si>
  <si>
    <t>Влажные салфетки</t>
  </si>
  <si>
    <t>Коктейли (для Леры Семакиной)</t>
  </si>
  <si>
    <t>18 янв.</t>
  </si>
  <si>
    <t>Из Храма</t>
  </si>
  <si>
    <t>Олеся Пигулевская</t>
  </si>
  <si>
    <t>19 янв.</t>
  </si>
  <si>
    <t>Вещи б/у, горшок, чайник, игрушки, обувь б/у, крема</t>
  </si>
  <si>
    <t>Анна Дьяченко</t>
  </si>
  <si>
    <t>На проезд маме с  ребенком на такси</t>
  </si>
  <si>
    <t>Ильгам Аликперов</t>
  </si>
  <si>
    <t>Вещи для грудничка б/у</t>
  </si>
  <si>
    <t>Кристина</t>
  </si>
  <si>
    <t>Мягкие игрушки большие</t>
  </si>
  <si>
    <t>Книги б/у</t>
  </si>
  <si>
    <t>Вещи на девочку б/у</t>
  </si>
  <si>
    <t>Игрушки б/у</t>
  </si>
  <si>
    <t>Картон, бумага цветная</t>
  </si>
  <si>
    <t>Настольные игры, творч. Наборы, учебники, скатерть</t>
  </si>
  <si>
    <t>Журналы б/у, книги, диски</t>
  </si>
  <si>
    <t>Игрушки б/у, погремушки</t>
  </si>
  <si>
    <t>Тарасова Марина</t>
  </si>
  <si>
    <t>Кофта</t>
  </si>
  <si>
    <t>Кружево</t>
  </si>
  <si>
    <t>Бусы</t>
  </si>
  <si>
    <t>Одноразовая посуда</t>
  </si>
  <si>
    <t>Саркисова Ира</t>
  </si>
  <si>
    <t>Пальто б/у</t>
  </si>
  <si>
    <t>Волонтер Ксюша Приходько</t>
  </si>
  <si>
    <t>Наталья (Бин-Банк)</t>
  </si>
  <si>
    <t>Кассеты б/у</t>
  </si>
  <si>
    <t>Гребер Анна</t>
  </si>
  <si>
    <t>Пазлы б/у</t>
  </si>
  <si>
    <t>Книги б/у, журналы</t>
  </si>
  <si>
    <t>Волонтер Вашец Ира и Денис</t>
  </si>
  <si>
    <t>Академия нар.хоз-ва (Катя)</t>
  </si>
  <si>
    <t>Канц.товары, книги, игрухи</t>
  </si>
  <si>
    <t>Валентина</t>
  </si>
  <si>
    <t>Фрукты</t>
  </si>
  <si>
    <t>Люба, Илья (2 хирургия)</t>
  </si>
  <si>
    <t>Пазлы, игры</t>
  </si>
  <si>
    <t>Носки, бисер</t>
  </si>
  <si>
    <t>Волонтер Ира Дерюгина</t>
  </si>
  <si>
    <t>Питание</t>
  </si>
  <si>
    <t>Дежурная со Справки</t>
  </si>
  <si>
    <t>Парковка (при покупке подарков)</t>
  </si>
  <si>
    <t>Парковка  (при покупке подарков)</t>
  </si>
  <si>
    <t>Цветы на акцию почтения жертвам теракта в Домодедово</t>
  </si>
  <si>
    <t>Продукты (сыр, хлеб, молоко)</t>
  </si>
  <si>
    <t>Пирожные</t>
  </si>
  <si>
    <t>Связь (Волонтер)</t>
  </si>
  <si>
    <t>прощание с детьми ДОБ</t>
  </si>
  <si>
    <t>Венок, лента (Саша С.)</t>
  </si>
  <si>
    <t>Венок, лента (Кирюша Б.)</t>
  </si>
  <si>
    <t>Продукты, носочки</t>
  </si>
  <si>
    <t>Интернет-модем</t>
  </si>
  <si>
    <t>Продукты (сыр, хлеб, творог)</t>
  </si>
  <si>
    <t>Продукты (пирог)</t>
  </si>
  <si>
    <t>Отправка посылок по почте с подарками детям гематологии по домам (в маленькие города, села)</t>
  </si>
  <si>
    <t>Влажные салфетки 4 п.</t>
  </si>
  <si>
    <t>Лента уплотнительная (Игровая Гематологии)</t>
  </si>
  <si>
    <t>Колено, труба для умывальника (Игровая 1 хирургии)</t>
  </si>
  <si>
    <t>Краски акриловые с перламутром</t>
  </si>
  <si>
    <t>Продукты (полуфабрикаты)</t>
  </si>
  <si>
    <t>Печать фотокниги (подарок гематологии)</t>
  </si>
  <si>
    <t>Печать фото-коллажей в игровые, печать флаеров</t>
  </si>
  <si>
    <t>Косметика (подарки на ДР Гематологии)</t>
  </si>
  <si>
    <t>Услуги по изготовлению защитного экрана для умывальника (Игровая 1 хирургии)</t>
  </si>
  <si>
    <t>Средство для удаления ржавчины</t>
  </si>
  <si>
    <t>Муфта</t>
  </si>
  <si>
    <t>Опрыскиватель, отвертки</t>
  </si>
  <si>
    <t>Галина (диет-сестра ДОБ)</t>
  </si>
  <si>
    <t>Новый год, Рождество</t>
  </si>
  <si>
    <t>Юля с Московского проспекта</t>
  </si>
  <si>
    <t>Видик б/у, игрушки, кассеты, картон</t>
  </si>
  <si>
    <t>Андрей электрик с супругой</t>
  </si>
  <si>
    <t>Оксана с Храма</t>
  </si>
  <si>
    <t>Марья Ивановна (трапезная КСХС)</t>
  </si>
  <si>
    <t>Оплата услуг СберКарты</t>
  </si>
  <si>
    <t>Вконтакте (Кристина Грачёва)</t>
  </si>
  <si>
    <t xml:space="preserve">Дегтярев Виталий 
Юрьевич </t>
  </si>
  <si>
    <t>Вконтакте (Nikita Kuzmin)</t>
  </si>
  <si>
    <t>2 июня</t>
  </si>
  <si>
    <t>Вконтакте (Марина Попович)</t>
  </si>
  <si>
    <t xml:space="preserve">грантовая стажировка волонтеров в Северные страны </t>
  </si>
  <si>
    <t xml:space="preserve">Грантовая стажировка волонтеров в Северные страны </t>
  </si>
  <si>
    <r>
      <t>Перевод наличных денежных средств на СберКарту</t>
    </r>
    <r>
      <rPr>
        <sz val="10"/>
        <color indexed="8"/>
        <rFont val="Palatino Linotype"/>
        <family val="1"/>
      </rPr>
      <t xml:space="preserve"> для реализации грантовой программы "Новая программа обмена для поддержки сотрудничества некоммерческих организаций России и Северных стран" </t>
    </r>
  </si>
  <si>
    <t>Бензин (по путевым листам за январь)</t>
  </si>
  <si>
    <t>Проезд на общественном транпорте (по путевым листам за январь: поездка в Гусев (3 волонтера))</t>
  </si>
  <si>
    <t>Творческие наборы</t>
  </si>
  <si>
    <t>Пожертвования с ящичка в магазине "Фантазер"</t>
  </si>
  <si>
    <t>Текущая деятельность</t>
  </si>
  <si>
    <t>25 июля</t>
  </si>
  <si>
    <t>26 июля</t>
  </si>
  <si>
    <t>27 июля</t>
  </si>
  <si>
    <t>Tatysia (пользователь с newkal.ru)</t>
  </si>
  <si>
    <t xml:space="preserve">пеленки, влажные салфетки </t>
  </si>
  <si>
    <t>Дети-сироты, тяжелобольные дети ДОБ</t>
  </si>
  <si>
    <t>Неизвестный (через Охрану)</t>
  </si>
  <si>
    <t>Пакет с игрушками</t>
  </si>
  <si>
    <t>Друзья Верю в чудо</t>
  </si>
  <si>
    <t>9 пакетов с игрушками, вещами</t>
  </si>
  <si>
    <t>Алиса Моисеева с друзьями</t>
  </si>
  <si>
    <t>Канцтовары: пластилин, бумага, картон, краски</t>
  </si>
  <si>
    <t>Волонтер Саша Коломийцева</t>
  </si>
  <si>
    <t>Маски медицинские детские</t>
  </si>
  <si>
    <t>Стажировка Norden: Кексы (47 sek)</t>
  </si>
  <si>
    <t>Стажировка Norden: Продукты (98 isk)</t>
  </si>
  <si>
    <t>Стажировка Norden: Продукты (259 isk)</t>
  </si>
  <si>
    <t>Стажировка Norden: Продукты (1546 isk)</t>
  </si>
  <si>
    <t>Стажировка Norden: Еда (270 dkk)</t>
  </si>
  <si>
    <t>Стажировка Norden: Еда (84 dkk)</t>
  </si>
  <si>
    <t>Стажировка Norden: Еда (7,98 злот)</t>
  </si>
  <si>
    <t>Стажировка Norden: Еда (7,18 злот)</t>
  </si>
  <si>
    <t>Стажировка Norden: Еда (22,34 злот)</t>
  </si>
  <si>
    <t>Стажировка Norden: Еда (45,69 злот)</t>
  </si>
  <si>
    <t>Стажировка Norden: Питье (29,98 злот)</t>
  </si>
  <si>
    <t>Бензин (по путевым листам)</t>
  </si>
  <si>
    <t>Шары, посуда одноразовая, картон, бумага, клей, ножницы, краски и т.д.</t>
  </si>
  <si>
    <t>Волонтер Маша Путина</t>
  </si>
  <si>
    <t>Волонтер Марина Старостович</t>
  </si>
  <si>
    <t>Вещи, обувь б/у</t>
  </si>
  <si>
    <t>Михаил, Татьяна Филимоновы</t>
  </si>
  <si>
    <t>Подарок на Д/Р</t>
  </si>
  <si>
    <t>Леонид</t>
  </si>
  <si>
    <t>Маша Путина</t>
  </si>
  <si>
    <t>Туфли</t>
  </si>
  <si>
    <t>Женя Вавилова</t>
  </si>
  <si>
    <t>Вещи, книги</t>
  </si>
  <si>
    <t>школа 2</t>
  </si>
  <si>
    <t>Вещи</t>
  </si>
  <si>
    <t>Степплеры, кабели</t>
  </si>
  <si>
    <t>Петя Киселичка</t>
  </si>
  <si>
    <t>Nataliok с дружественного раздела newkal.ru</t>
  </si>
  <si>
    <t>Наборы подарочные</t>
  </si>
  <si>
    <t>Игрушки, домик</t>
  </si>
  <si>
    <t>Друзья Стахорских</t>
  </si>
  <si>
    <t>Подарочные наборы</t>
  </si>
  <si>
    <t>Лиза Лебедева</t>
  </si>
  <si>
    <t>Наташа</t>
  </si>
  <si>
    <t>Книги, игрушки</t>
  </si>
  <si>
    <t>Вещи, молокоотсос</t>
  </si>
  <si>
    <t>Пироги на праздник</t>
  </si>
  <si>
    <t>Мыло жидкое</t>
  </si>
  <si>
    <t>Конверт</t>
  </si>
  <si>
    <t>Дискеты</t>
  </si>
  <si>
    <t>Женя Мульганов</t>
  </si>
  <si>
    <t>Марина Старостович</t>
  </si>
  <si>
    <t>Распечатка фото</t>
  </si>
  <si>
    <t>Материальное вознаграждение за постоянную работу Координатору Центра за март 3 391 руб.</t>
  </si>
  <si>
    <t>Материальное вознаграждение за постоянную работу Координатору Центра за февраль 6 000 руб.</t>
  </si>
  <si>
    <t>Заказное письмо "Вконтакте" (отчетные док-ты)</t>
  </si>
  <si>
    <t>Торт (Викуси, Онко-гематология)</t>
  </si>
  <si>
    <t>Свечи (Викуси, Онко-гематология)</t>
  </si>
  <si>
    <t>отсут.товарный чек</t>
  </si>
  <si>
    <t>Арабика</t>
  </si>
  <si>
    <t>их Храма</t>
  </si>
  <si>
    <t xml:space="preserve">Памперсы, игрушки </t>
  </si>
  <si>
    <t>Ирина, Вадим</t>
  </si>
  <si>
    <t>Телевизор б/у</t>
  </si>
  <si>
    <t xml:space="preserve">Маша  </t>
  </si>
  <si>
    <t>Телевизор, видик б/у</t>
  </si>
  <si>
    <t>Салфетки, шампунь, крем, нитки</t>
  </si>
  <si>
    <t>Журналы, вещи, игрушки б/у</t>
  </si>
  <si>
    <t>Украшения</t>
  </si>
  <si>
    <t>LuckiLife</t>
  </si>
  <si>
    <t>Водоочиститель</t>
  </si>
  <si>
    <t>Алексей</t>
  </si>
  <si>
    <t>модем</t>
  </si>
  <si>
    <t>Анастасия</t>
  </si>
  <si>
    <t>Телефон</t>
  </si>
  <si>
    <t>Аликперова Аля</t>
  </si>
  <si>
    <t>Профком Технич. Университета</t>
  </si>
  <si>
    <t>Игрушки (куклы, машины)</t>
  </si>
  <si>
    <t>Бумага гофрированная, ленты, блестки</t>
  </si>
  <si>
    <t>Канц. Товары, салфетки, шампуни</t>
  </si>
  <si>
    <t>Канцтовары (раскраски, карандаши, краски, кисти)</t>
  </si>
  <si>
    <t>Вещи б/у, обувь</t>
  </si>
  <si>
    <t>Игрушки мелкие б/у</t>
  </si>
  <si>
    <t>Трапезная Храма</t>
  </si>
  <si>
    <t>Инесса с с дружественного раздела newkal.ru</t>
  </si>
  <si>
    <t>Детское питание</t>
  </si>
  <si>
    <t>Конфеты, куличи, яички</t>
  </si>
  <si>
    <t>Гвозди жидкие (неврология)</t>
  </si>
  <si>
    <t>Шурупы (неврология)</t>
  </si>
  <si>
    <t>Шарики</t>
  </si>
  <si>
    <t>Такси</t>
  </si>
  <si>
    <t>Ватман</t>
  </si>
  <si>
    <t>Холст</t>
  </si>
  <si>
    <t>Флаги</t>
  </si>
  <si>
    <t>Кристина Яровая</t>
  </si>
  <si>
    <t>Флаеры</t>
  </si>
  <si>
    <t>Штендер</t>
  </si>
  <si>
    <t>Колготки</t>
  </si>
  <si>
    <t>Бензин (за апрель по путевым листам)</t>
  </si>
  <si>
    <t>Краска, валики (1 х.о.)</t>
  </si>
  <si>
    <t>Силикон (неврология)</t>
  </si>
  <si>
    <t>05 мая</t>
  </si>
  <si>
    <t>Лена Слезина ("Янтарь")</t>
  </si>
  <si>
    <t>Телефон б/у</t>
  </si>
  <si>
    <t>Черногузова Татьяна</t>
  </si>
  <si>
    <t>Алена</t>
  </si>
  <si>
    <t>Печенье домашнее, конфеты</t>
  </si>
  <si>
    <t>Маргарита</t>
  </si>
  <si>
    <t xml:space="preserve">Печенье   </t>
  </si>
  <si>
    <t>Люба, Андрей</t>
  </si>
  <si>
    <t>Салфетки влажные, бумажные</t>
  </si>
  <si>
    <t>08 мая</t>
  </si>
  <si>
    <t>Лебедева Лена</t>
  </si>
  <si>
    <t>Полиграфия (ленточки)</t>
  </si>
  <si>
    <t>Полиграфия (листовки, флаера)</t>
  </si>
  <si>
    <t>Полиграфия (буклеты, визитки)</t>
  </si>
  <si>
    <t>Продукты (кефир, яблоки)</t>
  </si>
  <si>
    <t>Письмо заказное (отправка отчетных документов ООО "Вконтакте")</t>
  </si>
  <si>
    <t xml:space="preserve">Туалетная бумага </t>
  </si>
  <si>
    <t>Соки</t>
  </si>
  <si>
    <t>Продукты (бананы, печенье)</t>
  </si>
  <si>
    <t>Фолия самоклеящаяся</t>
  </si>
  <si>
    <t>Рамки из картона</t>
  </si>
  <si>
    <t>Футболки с логотипом "Верю в чудо"</t>
  </si>
  <si>
    <t>Продукты (хлеб)</t>
  </si>
  <si>
    <t>Продукты (сыр)</t>
  </si>
  <si>
    <t>Продукты (сыр, хлеб, лимон, сосиски)</t>
  </si>
  <si>
    <t>9 мая</t>
  </si>
  <si>
    <t>Материальное вознаграждение за постоянную работу Координатору Центра за апрель 6000 руб.</t>
  </si>
  <si>
    <t>Вконтакте (Светлана Кошляченко)</t>
  </si>
  <si>
    <t>ООО "Вымпелком"</t>
  </si>
  <si>
    <t>Диван для игровой комнаты</t>
  </si>
  <si>
    <t>Продукты (апельсины, хлеб, булочки, сметана)</t>
  </si>
  <si>
    <t>Продукты ( хлеб, шоколад), носки</t>
  </si>
  <si>
    <t>Продукты (напитки, печенье, семечки), туалетная бумага</t>
  </si>
  <si>
    <t>Продукты (фрукты, овощи, печенье, соки, колбаса)</t>
  </si>
  <si>
    <t>Связь (Волонтер, МТС)</t>
  </si>
  <si>
    <t>Письмо заказное  (отправка договора в "Икею")</t>
  </si>
  <si>
    <t>Средства гигиены (прокладки, дезодарант)</t>
  </si>
  <si>
    <t>Продукты (бананы, каши, вожа, творожок, печенье,), детское питание (калорийное)</t>
  </si>
  <si>
    <t>Вконтакте (Юлия Андреева, Nikolay Vejngart)</t>
  </si>
  <si>
    <t>Декоративные материалы для занятий: ленты, блестки, гафрированная бумага и т.д.</t>
  </si>
  <si>
    <t>Стройматериалы (гипсоплиты, шурупы, клей, профиля, краска, грунт, пленка строительная, пигменты, валики, шпателя и тд)</t>
  </si>
  <si>
    <r>
      <t>Снатие денежных средств со СберКарты</t>
    </r>
    <r>
      <rPr>
        <sz val="10"/>
        <color indexed="8"/>
        <rFont val="Palatino Linotype"/>
        <family val="1"/>
      </rPr>
      <t xml:space="preserve"> для текущих расходов</t>
    </r>
  </si>
  <si>
    <t xml:space="preserve">Цикламен </t>
  </si>
  <si>
    <t>Стеститель, штукатурка рельефная (1 хирургия)</t>
  </si>
  <si>
    <t>Шпагат РР (1 хирургия)</t>
  </si>
  <si>
    <t>Лезвие для ножа (1 хирургия)</t>
  </si>
  <si>
    <t>Фонарики бумажные</t>
  </si>
  <si>
    <t>Продукты (дранники, салат)</t>
  </si>
  <si>
    <t>Резинка (Кардиология)</t>
  </si>
  <si>
    <t>Кисти разных размеров для росписи стен (Кардиология)</t>
  </si>
  <si>
    <t>ЗАО "ВестБалтТелеком"</t>
  </si>
  <si>
    <t>3 июня</t>
  </si>
  <si>
    <t>ЗАО "Бинбанк"</t>
  </si>
  <si>
    <t>4 июня</t>
  </si>
  <si>
    <t>Работники завода "Янтарь"</t>
  </si>
  <si>
    <t>Вещи б/у, коньки, коляска</t>
  </si>
  <si>
    <t>Лена Lenorika с портала Newkaliningrad.ru</t>
  </si>
  <si>
    <t>Газеты, дет. зубная паста, шампунь, мыло</t>
  </si>
  <si>
    <t>Елена Михайлова</t>
  </si>
  <si>
    <t>Одежда, обувь б/у</t>
  </si>
  <si>
    <t>LCD-мониторы для Глазного отделения</t>
  </si>
  <si>
    <t>6 июня</t>
  </si>
  <si>
    <t>"Книжная лавка"</t>
  </si>
  <si>
    <t>Канцтовары, шоколад, возд. шары</t>
  </si>
  <si>
    <t>8 июня</t>
  </si>
  <si>
    <t>Гоша</t>
  </si>
  <si>
    <t>9 июня</t>
  </si>
  <si>
    <t>Рената Газизова</t>
  </si>
  <si>
    <t>Одежда и обувь б/у</t>
  </si>
  <si>
    <t>Елена Иванаускене</t>
  </si>
  <si>
    <t>Мягкая игрушка</t>
  </si>
  <si>
    <t>10 июня</t>
  </si>
  <si>
    <t>"Hipp"</t>
  </si>
  <si>
    <t>Детское пюре</t>
  </si>
  <si>
    <t>12 июня</t>
  </si>
  <si>
    <t>Ксения</t>
  </si>
  <si>
    <t>13 июня</t>
  </si>
  <si>
    <t>Ольга с портала Newkaliningrad.ru</t>
  </si>
  <si>
    <t>Одежда, обувь б/у, мыло, ролики</t>
  </si>
  <si>
    <t>14 июня</t>
  </si>
  <si>
    <t>Екатерина Б.</t>
  </si>
  <si>
    <t>15 июня</t>
  </si>
  <si>
    <t>Обогреватели</t>
  </si>
  <si>
    <t>Настя</t>
  </si>
  <si>
    <t>Игрушки, книги, одежда, обувь б/у</t>
  </si>
  <si>
    <t>Мария</t>
  </si>
  <si>
    <t>Шторы и карнизы</t>
  </si>
  <si>
    <t>16 июня</t>
  </si>
  <si>
    <t>Антон</t>
  </si>
  <si>
    <t>Пазлы, книги, светильник б/у</t>
  </si>
  <si>
    <t>Регина Газизова и друзья</t>
  </si>
  <si>
    <t>Книги, одежда, обувь б/у</t>
  </si>
  <si>
    <t>Вода питьевая к празднику</t>
  </si>
  <si>
    <t xml:space="preserve">Ирена </t>
  </si>
  <si>
    <t>18 июня</t>
  </si>
  <si>
    <t>Шампунь, крем, влажные салфетки</t>
  </si>
  <si>
    <t>19 июня</t>
  </si>
  <si>
    <t>Иван</t>
  </si>
  <si>
    <t>Водоэмульсионная краска (2 ведра)</t>
  </si>
  <si>
    <t>Продукты (сыр, хлеб, колбаса)</t>
  </si>
  <si>
    <t>Изготовление печати</t>
  </si>
  <si>
    <t>Продукты (вода питьевая, напитки, гранаты)</t>
  </si>
  <si>
    <t>Продукты (ирис, жев.резинка, шоколад, конф)</t>
  </si>
  <si>
    <t>Замки навесные</t>
  </si>
  <si>
    <t>Продукты (сыр, козинаки)</t>
  </si>
  <si>
    <t>Карниз металлопласт-й</t>
  </si>
  <si>
    <t>Продукты (напиток, мин. вода, молоко,сливки,бананы,мороженое)</t>
  </si>
  <si>
    <t>Продукты (ирис, шоколад, конфеты)</t>
  </si>
  <si>
    <t>"Евроклининг" (чек на парковку, когда детей водили в Макдональдс)</t>
  </si>
  <si>
    <t>Женщины с "Янтарьэнерго"</t>
  </si>
  <si>
    <t>Заправка картриджа</t>
  </si>
  <si>
    <t>Пополнение счёта Интернет</t>
  </si>
  <si>
    <t>Комиссии за электронные платежи</t>
  </si>
  <si>
    <t>Комиссия за Банк-клиент-флеш</t>
  </si>
  <si>
    <t>ИП Карпейчик Е.И.</t>
  </si>
  <si>
    <t>Дизайнерские услуги (книга)</t>
  </si>
  <si>
    <t>Ежемесячная оплата услуг СберКарты</t>
  </si>
  <si>
    <t>?</t>
  </si>
  <si>
    <t>Волонтер Люба Антуфьева, друзья из дружественного форума ньюкал.ру, люди, купившие слип-браслеты</t>
  </si>
  <si>
    <t>abix5@yandex.ru</t>
  </si>
  <si>
    <t>Оплата за хостинг и домен ВВЧ (на год)</t>
  </si>
  <si>
    <t>Футболки для ребенка-сироты</t>
  </si>
  <si>
    <t>Продукты (рулеты, пельмени), сок</t>
  </si>
  <si>
    <t>Мороженое на прогулке с ребенком из онко-гематологии</t>
  </si>
  <si>
    <t>Туал. бумага, мыльница, конфеты</t>
  </si>
  <si>
    <t>Коктейли на прогулке с детьми из Онко-гематологии</t>
  </si>
  <si>
    <t>Тетради, соки, напитки</t>
  </si>
  <si>
    <t>Шоколад</t>
  </si>
  <si>
    <t xml:space="preserve">Продукты (конфеты, гречнев. крупа, дыня) </t>
  </si>
  <si>
    <t>Продукты (бананы, булочки)</t>
  </si>
  <si>
    <t xml:space="preserve">Продукты (шоколад, огурцы, хлеб, мороженое, каша, мороженое, майонез), пазлы </t>
  </si>
  <si>
    <t>2 августа</t>
  </si>
  <si>
    <t>Диски DVD</t>
  </si>
  <si>
    <t>Вещи, игрушки, журналы</t>
  </si>
  <si>
    <t>1 августа</t>
  </si>
  <si>
    <t>Ролики</t>
  </si>
  <si>
    <t>Ксюша Б.</t>
  </si>
  <si>
    <t>книги</t>
  </si>
  <si>
    <t>Оля и Оля</t>
  </si>
  <si>
    <t>Диски для игровой комнаты Кардиологии</t>
  </si>
  <si>
    <t>5 августа</t>
  </si>
  <si>
    <t>для Вовы с муковисцидозом</t>
  </si>
  <si>
    <t>Людмила Павлишина</t>
  </si>
  <si>
    <t>Печать фото для встречи с О.Железняк</t>
  </si>
  <si>
    <t>Детские разукрашки, цветная бумага, клей, карандаши, картон</t>
  </si>
  <si>
    <t>Анна</t>
  </si>
  <si>
    <t>Иммунеле, впитыв.пелёнки, канцтовары, клей, картон, детская одежда</t>
  </si>
  <si>
    <t>Влажные салфетки, впитывающие пелёнки</t>
  </si>
  <si>
    <t>Стешенко Надя (волонтёр)</t>
  </si>
  <si>
    <t>детская шуба</t>
  </si>
  <si>
    <t>Круковер Галина</t>
  </si>
  <si>
    <t>DVD с дисками</t>
  </si>
  <si>
    <t>Галина Дядык</t>
  </si>
  <si>
    <t>компьютер б/у + диски</t>
  </si>
  <si>
    <t>Учителя из МОУ</t>
  </si>
  <si>
    <t>канцтовары, бумага для рисования, пластилин, книги детские(б/у); детские игры, вещи (б/у), памперсы</t>
  </si>
  <si>
    <t>Юлия с ул. Карбышева</t>
  </si>
  <si>
    <t>подушка детская ортопедическая, шампунь, детское масло, детский крем, вещи детские (б\у)</t>
  </si>
  <si>
    <t>Неизвестный (ост. на охране)</t>
  </si>
  <si>
    <t>Черкасова Юлия</t>
  </si>
  <si>
    <t xml:space="preserve">пеленки, влажные салфетки, детская присыпка, материалы для творчества </t>
  </si>
  <si>
    <t>салфетки влажные, пелёнки впитывающие</t>
  </si>
  <si>
    <t>журналы, вещи б\у</t>
  </si>
  <si>
    <t>видеомагнитофон б\у</t>
  </si>
  <si>
    <t>Кристина Пархоменеко</t>
  </si>
  <si>
    <t>детские игрушки и вещи б\у (9пакетов)</t>
  </si>
  <si>
    <t>Влада Казак</t>
  </si>
  <si>
    <t xml:space="preserve">детские игрушки б\у и канцтовары </t>
  </si>
  <si>
    <t>подарки детям на Новый год (детские игрушки, наборы для творчества)</t>
  </si>
  <si>
    <t xml:space="preserve">Елена </t>
  </si>
  <si>
    <t>памперсы, пелёнки впитывающие</t>
  </si>
  <si>
    <t>памперсы наборы детские</t>
  </si>
  <si>
    <t xml:space="preserve">Евгений </t>
  </si>
  <si>
    <t>Руслан</t>
  </si>
  <si>
    <t>Мороженое - на прогулке детей Онко-гематологического отд-я ДОБ</t>
  </si>
  <si>
    <t>Соки к празднику "Пиратская вечеринка" в Онко-гематологии</t>
  </si>
  <si>
    <t>Вода питьевая, соки к празднику "Пиратская вечеринка" в 1 хирургии</t>
  </si>
  <si>
    <t>Соки к празднику "Пиратская вечеринка" в 1 хирургии</t>
  </si>
  <si>
    <t>Продукты, вода к празднику "Пиратская вечеринка" в ЛОР</t>
  </si>
  <si>
    <t>Вода питьевая к празднику "Пиратская вечеринка" в ЛОР</t>
  </si>
  <si>
    <t>Фотопечать для Кардиологии</t>
  </si>
  <si>
    <t>Доставка документов в Москву</t>
  </si>
  <si>
    <t>Стусло д/ремота в приемном покое</t>
  </si>
  <si>
    <t>Угощения (конфеты, йогурт) к празднику "Пиратская вечеринка" в 1 хирургии</t>
  </si>
  <si>
    <t>Угощения (конфеты, печенье) к празднику "Пиратская вечеринка" в 1 хирургии</t>
  </si>
  <si>
    <t>Электронная игра</t>
  </si>
  <si>
    <t>Краска ариловая для потолка</t>
  </si>
  <si>
    <t>Пироги к празднику "Пиратская вечеринка" в 1 хирургии, Онко-гематологии</t>
  </si>
  <si>
    <t>Продукты ( сметана, конфеты), мыло, салфетки</t>
  </si>
  <si>
    <t xml:space="preserve">дети-сироты, онко-гематологии, малоимущие ДОБ </t>
  </si>
  <si>
    <t>Продукты (лапша)</t>
  </si>
  <si>
    <t>Продукты (хлеб, молоко, кофе)</t>
  </si>
  <si>
    <t>Агентство "Profko" -июль (на реализацию Гранта по созданию комфортных условий в Приемо-Боксовом отделении ДОБ)</t>
  </si>
  <si>
    <t>Продукты (вафли, напиток, фрукты) для праздника Остров сокровищ в ЛОР</t>
  </si>
  <si>
    <t>Продукты (хлеб, батон)</t>
  </si>
  <si>
    <t>Продукты (мороженое, напиток, творожок, сыр)</t>
  </si>
  <si>
    <t>Продукты (молоко, персики)</t>
  </si>
  <si>
    <t>Решетка, клей, плинтус</t>
  </si>
  <si>
    <t>Распечатка фотографий на стенд и детям в Онко-гематологическое отд-е</t>
  </si>
  <si>
    <t>Замок навесной (Игровая неврологии)</t>
  </si>
  <si>
    <t>Продукты (оладьи, хлеб, яблоки, огурцы)</t>
  </si>
  <si>
    <t>Продукты (еда готовая), туалетная бумага детям без родителей в Онко-гематологическое отд-е</t>
  </si>
  <si>
    <t>Шампунь, крема детские, бананы -детям без родителей в Онко-гематологическое отд-е</t>
  </si>
  <si>
    <t>Носки детям без родителей в Онко-гематологическое отд-е</t>
  </si>
  <si>
    <t>Продукты (молоко, кисель)</t>
  </si>
  <si>
    <t>Продукты (грецкие орехи, арахис, тыквенные)</t>
  </si>
  <si>
    <t>Продукты (вода питьевая, батон, шоколад,печенье)</t>
  </si>
  <si>
    <t>Картридж (BROTHER)</t>
  </si>
  <si>
    <t>Картриджи (EPSON)</t>
  </si>
  <si>
    <t>Продукты (Кефир, мин. вода,  вода питьевая, мороженое)</t>
  </si>
  <si>
    <t>Продукты (молоко, булочка, батон, хлеб); жидкое мыло</t>
  </si>
  <si>
    <t>Продукты (морковь, пицца, салаты, сахар, напитки, пирожное)</t>
  </si>
  <si>
    <t>Мыльные пузыри</t>
  </si>
  <si>
    <t>Лак-спрей глянцевый (для Физио)</t>
  </si>
  <si>
    <t>Антирама  для благодарственных писем (на концерт)</t>
  </si>
  <si>
    <t xml:space="preserve">Маркер перманентный (на концерт) </t>
  </si>
  <si>
    <t>Генератор мыльных пузырей (2шт), жидкость для генератора (2 шт)</t>
  </si>
  <si>
    <t>Соки к празднику "1 июня"</t>
  </si>
  <si>
    <t>Торты к празднику "1 июня"</t>
  </si>
  <si>
    <t>Подарки (гели для душа, шампуни) к празднику "1 июня"</t>
  </si>
  <si>
    <t>Шары гелиевые металлик к празднику "1 июня"</t>
  </si>
  <si>
    <t>Шары фигурные, тонкие</t>
  </si>
  <si>
    <t>Цветы к празднику "1 июня"</t>
  </si>
  <si>
    <t>Продукты (фасоль конс.)</t>
  </si>
  <si>
    <t>Строит. материалы (фланец) для приемного отделения</t>
  </si>
  <si>
    <t>Продукты (яблоки) для праздника Остров сокровищ в отделении ЛОР</t>
  </si>
  <si>
    <t xml:space="preserve">Продукты (хлеб, шоколад, чай) для праздника Остров сокровищ в отделении ЛОР </t>
  </si>
  <si>
    <t>Продукты (сырки глазированные) для детей из Онко-гематологии</t>
  </si>
  <si>
    <t>Корзина для игрушек в игровую комнату Неврологии</t>
  </si>
  <si>
    <t>Продукты (хлеб, йогурт, лаваш, вишня, пирожное)</t>
  </si>
  <si>
    <t>Продукты (кефир, чай, апельсины, конфеты, печенье, огурцы, мороженое)</t>
  </si>
  <si>
    <t>Продукты (хлеб, булочки)</t>
  </si>
  <si>
    <t>Подарки-игрушки</t>
  </si>
  <si>
    <t>Полиграфия: печать плакатов А3</t>
  </si>
  <si>
    <t>Оплата грузоперевозок по доставке стройматериалов</t>
  </si>
  <si>
    <t>Оплата услуг по вывозу строительного мусора в процессе ремонта Игровой Кардиологмм</t>
  </si>
  <si>
    <t>Жалюзи в боксовые палаты Боксого отделения ДОБ</t>
  </si>
  <si>
    <t>petebox@yandex.ru</t>
  </si>
  <si>
    <t>грант Profko - боксы</t>
  </si>
  <si>
    <t>Вконтакте (Екатерина Минаева)</t>
  </si>
  <si>
    <t>Новоян Альберт Альбертович</t>
  </si>
  <si>
    <t>Подарки (куклы, машинки, развивающие игры, пазлы и т.д.) - подарки к празднику "1 июня"</t>
  </si>
  <si>
    <t>Комиссия за банковские платежи</t>
  </si>
  <si>
    <t>Чудова Кристина Михайловна</t>
  </si>
  <si>
    <t>Вконтакте (пользователь)</t>
  </si>
  <si>
    <t>Угощения, одноразовая посуда к празднику "1 июня"</t>
  </si>
  <si>
    <r>
      <t>Перевод денежных средств с р/с на СберКарты</t>
    </r>
    <r>
      <rPr>
        <sz val="10"/>
        <color indexed="8"/>
        <rFont val="Palatino Linotype"/>
        <family val="1"/>
      </rPr>
      <t xml:space="preserve"> для текущих расходов</t>
    </r>
  </si>
  <si>
    <t>Корзины,  коробки, часы и т.д. (Кардиология) (1 341,17 злот)</t>
  </si>
  <si>
    <t>Тапочки (69,95 злот)</t>
  </si>
  <si>
    <t>Продукты (салат, овощи)</t>
  </si>
  <si>
    <t>Такси (поздравление с ДР ребенка Онко-гематологии ДОБ)</t>
  </si>
  <si>
    <t>Журналы для чтения</t>
  </si>
  <si>
    <t>Продукты (хлеб, сосиски, печенье, сыр)</t>
  </si>
  <si>
    <t xml:space="preserve">Соки для праздника Остров сокровищ в Неврологии </t>
  </si>
  <si>
    <t>Оплата аппаратуры для проведения семинара по Добровольчеству</t>
  </si>
  <si>
    <t>Продукты (рис, йогурт, мяско)</t>
  </si>
  <si>
    <t>детские дома</t>
  </si>
  <si>
    <t>Угощения в Макдональдсе (дети с д/д "Надежда" после прогулки к Пасхе)</t>
  </si>
  <si>
    <t>Пирожные-тортик</t>
  </si>
  <si>
    <t>Продукты (слойка с сыром)</t>
  </si>
  <si>
    <t>Продукты (сок, сыр)</t>
  </si>
  <si>
    <t>дети-сироты, онко-гематологии, малоимущие ДОБ</t>
  </si>
  <si>
    <t>Продукты (чай, мед, лимон, хлеб, консервы)</t>
  </si>
  <si>
    <t>Масло для глаз</t>
  </si>
  <si>
    <t>Продукты (молоко, баранки)</t>
  </si>
  <si>
    <t>Продукты (вода, сок, картофель, салат, хлеб)</t>
  </si>
  <si>
    <t>Продукты (сладости) для кофе-брейка на семинар по добровольчеству</t>
  </si>
  <si>
    <t>Соки, одноразовая посуда на праздник "1 июня"</t>
  </si>
  <si>
    <t xml:space="preserve">Соки, одноразовая посуда на праздник "1 июня" </t>
  </si>
  <si>
    <t>Соки на праздник "1 июня"</t>
  </si>
  <si>
    <t>Фотопечать (штамп)</t>
  </si>
  <si>
    <t>платежи р/с "Profko"</t>
  </si>
  <si>
    <t>Агентство "Profko" (за июнь)</t>
  </si>
  <si>
    <t>Агентство "Profko" (за май)</t>
  </si>
  <si>
    <t xml:space="preserve">Шампунь, бальзам для волос, палочки гигиенические </t>
  </si>
  <si>
    <t>Поход с детьми Онко-гематологии в кинотеатр (3 билета)</t>
  </si>
  <si>
    <t>Подарочный набор косметики (подарок на ДР девочке с Онко-гематологии)</t>
  </si>
  <si>
    <t>Бижутерия (серьги) - (подарок на ДР девочке с Онко-гематологии)</t>
  </si>
  <si>
    <t>Ткань для чехла дивана в Игровую комнату Кардиологического отделения</t>
  </si>
  <si>
    <t>Декоративные картинки в игровую Онко-гематологии (2 720 isk)</t>
  </si>
  <si>
    <t>Связьинформ</t>
  </si>
  <si>
    <t>Александр</t>
  </si>
  <si>
    <t>Стол и лавки д/игровой</t>
  </si>
  <si>
    <t>26 июня</t>
  </si>
  <si>
    <t>Надя</t>
  </si>
  <si>
    <t>Одежда, игрушки б/у</t>
  </si>
  <si>
    <t>27 июня</t>
  </si>
  <si>
    <t>Дмитрий</t>
  </si>
  <si>
    <t>Вещи дет., книги, игрушки, диски б/у</t>
  </si>
  <si>
    <t>28 июня</t>
  </si>
  <si>
    <t>30 июня</t>
  </si>
  <si>
    <t>Елена Мироненко</t>
  </si>
  <si>
    <t>Саша Разумов</t>
  </si>
  <si>
    <t>Оксана Певчая</t>
  </si>
  <si>
    <t>Катя Чегринцова, Аля Аликперова</t>
  </si>
  <si>
    <t>Напитки</t>
  </si>
  <si>
    <t>Очиститель воздуха</t>
  </si>
  <si>
    <t>CD-диски</t>
  </si>
  <si>
    <t>Продукты (печенье)</t>
  </si>
  <si>
    <t>Вода питьевая</t>
  </si>
  <si>
    <t>Продукты (молоко, мюсли)</t>
  </si>
  <si>
    <t>Бензин</t>
  </si>
  <si>
    <t>Продукта (вода, мороженое)</t>
  </si>
  <si>
    <t>Продукты (булочка, сок, йогурт)</t>
  </si>
  <si>
    <t xml:space="preserve">Мешки д/строит. мусора (приемное отделение) </t>
  </si>
  <si>
    <t>Продукты (соки, хлеб, пироженое)</t>
  </si>
  <si>
    <t>Продукты (мороженое)</t>
  </si>
  <si>
    <t>Проезд на общественном транспорте</t>
  </si>
  <si>
    <t>Сок</t>
  </si>
  <si>
    <t>Влажные салфетки 8 п.</t>
  </si>
  <si>
    <t>Продукты (фрукты, мороженое)</t>
  </si>
  <si>
    <t>Расческа д/волос</t>
  </si>
  <si>
    <t>Пакеты для ремонта в кардиологии</t>
  </si>
  <si>
    <t>Дюбеля, гайки, уголки для приемного покоя</t>
  </si>
  <si>
    <t>Пленка самоклеящаяся для витража, лак (кардиология)</t>
  </si>
  <si>
    <t>Продукты (сыр, колбаса, соки, хлеб)</t>
  </si>
  <si>
    <t>Продукты (соки, конфеты)</t>
  </si>
  <si>
    <t>Печать фото А4</t>
  </si>
  <si>
    <t>Гель д/душа</t>
  </si>
  <si>
    <t>игровая комната Кардиологии</t>
  </si>
  <si>
    <t>грант Proffko - боксы</t>
  </si>
  <si>
    <t>игровая зона в Приемо-Боксовом отд-и</t>
  </si>
  <si>
    <t>грант БинБанк "Праздник 1 июня"</t>
  </si>
  <si>
    <t>Диван для игровой зоны в приемном отделении (на деньги "Билайн")</t>
  </si>
  <si>
    <t>Ткань для дивана в  Приемный покой (на деньги "Билайн")</t>
  </si>
  <si>
    <t>Очистительносмазывающая смесь, отвертки</t>
  </si>
  <si>
    <t>Краски витражные (для росписи стекол в игровой)</t>
  </si>
  <si>
    <t>Клей супер</t>
  </si>
  <si>
    <t>Уголки для линолиума</t>
  </si>
  <si>
    <t>Пленка самоклеющаяся для витража в игровой</t>
  </si>
  <si>
    <t>Стиропан</t>
  </si>
  <si>
    <t>Комплектующие для линолиума: уголки, трос, дюбеля</t>
  </si>
  <si>
    <t>Шпаклевка, саморезы</t>
  </si>
  <si>
    <t>Ящик на роликах для игрушек</t>
  </si>
  <si>
    <t>Спираль от комаров</t>
  </si>
  <si>
    <t>Лак мебельный акриловый для Приемного отделения</t>
  </si>
  <si>
    <t>3 июля</t>
  </si>
  <si>
    <t>Любовь Владимировна Белюшинко</t>
  </si>
  <si>
    <t>Костюмы для праздников</t>
  </si>
  <si>
    <t>1 июля</t>
  </si>
  <si>
    <t>Волонтер</t>
  </si>
  <si>
    <t>Светлана</t>
  </si>
  <si>
    <t>Монитор для Глазного отделения</t>
  </si>
  <si>
    <t>Игрушки б/у, носочки</t>
  </si>
  <si>
    <t>Люба и Руслан</t>
  </si>
  <si>
    <t>Мягкие игрушки, тетради</t>
  </si>
  <si>
    <t>Игровые комнаты, материалы для творческих занятий</t>
  </si>
  <si>
    <t>Галя Круковер</t>
  </si>
  <si>
    <t>Лекарство для ребенка-сироты</t>
  </si>
  <si>
    <t>6 июля</t>
  </si>
  <si>
    <t>Лина Азерская</t>
  </si>
  <si>
    <t>Людмила Экран</t>
  </si>
  <si>
    <t>Добавка на Подарок на ДР Саши М. (Онкогема)</t>
  </si>
  <si>
    <t>Подарок на ДР Саши М. (Онкогема) - мобильный телефон</t>
  </si>
  <si>
    <t>Продукты (йогурты, шок. батончики, соус томатный, творожок)</t>
  </si>
  <si>
    <t>Продукты (груши, креветки,йогурт,шоколад), машина, колготки</t>
  </si>
  <si>
    <t>Телефон "Самсунг" - подарок Саше М. (Онкогема)</t>
  </si>
  <si>
    <t>Продукты (свёкла, кефир, соль,мед, яйцо, батон); мыло, туал. бумага</t>
  </si>
  <si>
    <t>Продукты (печенье, пирожное, яйцо, сухарики, печенье юбилейное, колбаса, цвет.капуста, смесь овощная, сыр, зел. горошек, кукуруза конс), порошок</t>
  </si>
  <si>
    <t>Продукты (печенье, десерт, паста шок, хлебцы, чай, напиток газированный, кофе, масло оливкое, кефир, сок, йогурт, грейпфрут, тунец,  колбаса, сок); пена для ванн, колготки</t>
  </si>
  <si>
    <t>Продукты (чай, хлеб, хлопья овсяные,сметана); колготки</t>
  </si>
  <si>
    <t>Продукты (мясные полуфабрикаты, масло)</t>
  </si>
  <si>
    <t>Конверты А-4 (50 шт) - для новогодних желаний</t>
  </si>
  <si>
    <t>Печать фото с праздников (с концерта "Скиллет")</t>
  </si>
  <si>
    <t>Pizza-Club (соусы, коробки)</t>
  </si>
  <si>
    <t>Канцтовары (картон, короба, папка-вкладыш А4, папка перфор, папка на молнии, папка для  бум - картон)</t>
  </si>
  <si>
    <t>Торты, свечи - ДР Вики М. (Онкогема)</t>
  </si>
  <si>
    <t>Поход с детьми с Онкогема в Макдоналдс (после "Ралли") - отмечали ДР Вики (18 детей)</t>
  </si>
  <si>
    <t>Карнавальный спрей-серпантин, киндер-буэно, искусственный снег</t>
  </si>
  <si>
    <t>ООО "Евроклининг"  Оплата парковки (в "Индиго" детей Онкогема возили)</t>
  </si>
  <si>
    <t>Антирама</t>
  </si>
  <si>
    <t>Маркеры золотые</t>
  </si>
  <si>
    <t>Печать фотографий детям с Итальянских вечеринок в ДОБ</t>
  </si>
  <si>
    <t xml:space="preserve">Цветы, веточки, хризантемы, цв. Упак (ДР Насти и Тани) </t>
  </si>
  <si>
    <t>Продукты (колбаса, батон)</t>
  </si>
  <si>
    <t>Ёлочные украшения, игрушки на НГ (287,33 злот)</t>
  </si>
  <si>
    <t>Угощения на праздник для ДД Правдинска</t>
  </si>
  <si>
    <t>Интернет-модем (Билайн)</t>
  </si>
  <si>
    <t>Новогодние подарки: куклы, игрушки  и украшения (шары), материалы для украшений и упаковки подарков (лента д\украшения, лента-бусы, эл. гирлянда, подвеска на ёлку,  ель, ангелок, звезды, цв.камни, колокольчики-бубенцы,снег… и т.д.)</t>
  </si>
  <si>
    <t>игровая комната Онкогематологии</t>
  </si>
  <si>
    <t>Ватные палочки, хлопья ржаные, хлебцы ржаные</t>
  </si>
  <si>
    <t>Новогодние игрушки  и творческие наборы для подарков детям ( шары зеркальные, конструкторы, выжигание в рамке, конструктор-пазлы, пазлы)</t>
  </si>
  <si>
    <t xml:space="preserve">на оплату накладной №13350 (игрушки, творческие наборы на сумму 7 999,69 руб.) </t>
  </si>
  <si>
    <t>Пакеты  подарочные; еда (хлеб, сыр,майонез, вода, мандарины, сырок глазированный)</t>
  </si>
  <si>
    <t>Туал. бумага, однораз.посуда, овощи, крем для тела, дезодорант</t>
  </si>
  <si>
    <t>подарки</t>
  </si>
  <si>
    <t>Мышь комп-я - подарок на НГ</t>
  </si>
  <si>
    <t>Подарки и упаковочные материалы к Н.Г. (прозрачный рукав 3-х видов, ленты)</t>
  </si>
  <si>
    <t>Аренда абонентского почтового ящика на 2012 год</t>
  </si>
  <si>
    <t>Пиццы на Новогоднюю ночь в ДОБ</t>
  </si>
  <si>
    <t>Детское шампанское на Новогоднюю ночь в ДОБ, конфеты для подарков</t>
  </si>
  <si>
    <t>Билеты в кинотеатр (2 ребенка Онкогема)</t>
  </si>
  <si>
    <t>Бензин за декабрь (по путевым листам)</t>
  </si>
  <si>
    <t>Продукты (продукты, трубочки)</t>
  </si>
  <si>
    <t>Брошюровка детских сказок в подарок на НГ</t>
  </si>
  <si>
    <t>Средства гигиены, шампуни, фрукты</t>
  </si>
  <si>
    <t>Торт-пирожное на ДР девочки с Онкогема</t>
  </si>
  <si>
    <t xml:space="preserve">Фрукты </t>
  </si>
  <si>
    <t>Салфетки, печенье, творог</t>
  </si>
  <si>
    <t>Продукты (овощи, мандарины, молоко, йогурты)</t>
  </si>
  <si>
    <t>Джемпер, жакет - подарок Ане на ДР (Онкогема)</t>
  </si>
  <si>
    <t>Трансфер для детей реаб.центр-Империя Инков-реаб.центр</t>
  </si>
  <si>
    <t>Связь (для мамы Марины К.)</t>
  </si>
  <si>
    <t>Духи - подарок Насте М. на ДР (Онкогема)</t>
  </si>
  <si>
    <t>Подарок на ДР Саше (Онкогема) - кофта</t>
  </si>
  <si>
    <t>творческие наборы (на сумму 5 000 руб.), торты, сладости - для детей онкогематологии и кардиологии ДОБ, Д/Д №1 и Д/Д "Надежда"</t>
  </si>
  <si>
    <t>Анастасия Кипко</t>
  </si>
  <si>
    <t>Владимир Георгиевич Лагутинский</t>
  </si>
  <si>
    <t>грант Агентства молодежи. Приемо-боксовое отделение</t>
  </si>
  <si>
    <t>Неизвестный (карта №5469****4730)</t>
  </si>
  <si>
    <t>Неизвестный (карта №6762****5776)</t>
  </si>
  <si>
    <t>Неизвестный (карта №6761****4395)</t>
  </si>
  <si>
    <t>Неизвестный (карта №4276****5163)</t>
  </si>
  <si>
    <t>Gor-M-V</t>
  </si>
  <si>
    <t>Неизвестный (через пополнение)</t>
  </si>
  <si>
    <t>Агентство по делам молодежи</t>
  </si>
  <si>
    <t>Липневич Анжелика Джорджевна</t>
  </si>
  <si>
    <t>ООО "Вымпелком" ("Билайн Калининград")</t>
  </si>
  <si>
    <t>Украшения для игровых комнат, канцтовары</t>
  </si>
  <si>
    <t>Ремонт Игровой Онкогематологии</t>
  </si>
  <si>
    <t>ГОРПО ТКЦ-2</t>
  </si>
  <si>
    <t>Оплата за печать брошюр "Методическое пособие для волонтеров в больницах"</t>
  </si>
  <si>
    <t>Комиссия за выдачу чековой книжки</t>
  </si>
  <si>
    <t>Комиссия за выдачу наличных денежных средств (целевые)</t>
  </si>
  <si>
    <r>
      <t>Снатие денежных средств с р/с Бинбанка</t>
    </r>
    <r>
      <rPr>
        <sz val="10"/>
        <rFont val="Palatino Linotype"/>
        <family val="1"/>
      </rPr>
      <t>: пожертвования для адресной помощи Наташи Николенко</t>
    </r>
  </si>
  <si>
    <r>
      <t>Перевод денежных средств с р/с на СберКарту</t>
    </r>
    <r>
      <rPr>
        <sz val="10"/>
        <color indexed="8"/>
        <rFont val="Palatino Linotype"/>
        <family val="1"/>
      </rPr>
      <t xml:space="preserve"> для текущих расходов</t>
    </r>
  </si>
  <si>
    <t>Участники СЗ  с ньюкалининград.ру под руководством UVA</t>
  </si>
  <si>
    <t>"сакс - игрущки", творческие подарки на новый год</t>
  </si>
  <si>
    <t>Акция Чудо Ёлка: подарки к Новому году</t>
  </si>
  <si>
    <t>подарок для Андрея Ж.</t>
  </si>
  <si>
    <t>подарок для Леры 15 лет</t>
  </si>
  <si>
    <t xml:space="preserve"> набор для детского творчества для любого ребёнка</t>
  </si>
  <si>
    <t>радиоуправляемая машинка (для Андрея № 71); конструктор "Лего"; пираты карибского моря (для Полины № 75); конструктор "Лего" (для Саши № 72)</t>
  </si>
  <si>
    <t>Директор и сотрудники компании "Шелен" и "Теплотехнической компании"</t>
  </si>
  <si>
    <t>для Димы 1 год (№46) - развив. игрушка; для Наташи (№32) 7 лет - набор Винкс(наклейки, картинки, раскраски, фломастеры, пазлы); для Ариши (№30) 3 г (кукла),  для Надежды (№62) 3 года; МР-3 плейер для: Павла (№24); для Николая (№60); для Егора (№40), для Александра (№61), для Ольги (№25); для Влерии (№26); для Марка (№58); для Полины (№75); + 1 МР-3 плейер для любого ребёнка</t>
  </si>
  <si>
    <t>Nezik</t>
  </si>
  <si>
    <t>Александра (№69) - масл. Краски, пастель, бумага; для Егора (№40) - МР-3 плейер</t>
  </si>
  <si>
    <t>набор для юной леди (косметика)</t>
  </si>
  <si>
    <t>Валерия Веровкина (ваnanamania)</t>
  </si>
  <si>
    <t>МР-3 плейер для любого ребёнка</t>
  </si>
  <si>
    <t>Светлана (hachebo)</t>
  </si>
  <si>
    <t>набор "Вышивка бисером" - для Тани (№33)</t>
  </si>
  <si>
    <t>канцтовары для занятий</t>
  </si>
  <si>
    <t>для Стёпы 7 лет (№51) - 2 набора конструкторов; для Кати 6 лет - азбукварик + набор из фетра; для Андрея (№55)  и для Анны (19.07.99) _ МР-3 Плейер</t>
  </si>
  <si>
    <t>подарок (любому ребёнку): косметический набор-лак для ногтей, пилочки, жидкость для снятия лака, крем и тоники от угрей)</t>
  </si>
  <si>
    <t>Луговцова Татьяна</t>
  </si>
  <si>
    <t>для Степана (№111) 7 лет - 1 набор конструктор и 1 набор трансформер</t>
  </si>
  <si>
    <t>подарки на Чудо-ёлку:            заколки, кулончики, сувениры, раскраски</t>
  </si>
  <si>
    <t>подарок для Насти (№118)</t>
  </si>
  <si>
    <t>самокат для Марка; для Юлии (№53) - косметический набор</t>
  </si>
  <si>
    <t>Феськова Наталья</t>
  </si>
  <si>
    <t>подарок для Саши (№77) - МР-3 плейер+сладости</t>
  </si>
  <si>
    <t>детские книги</t>
  </si>
  <si>
    <t>Екатерина Слепцова и её семья</t>
  </si>
  <si>
    <t>для Дэвида - радиоуправляемая машинка; для Рады Х. - детский комп-р, для Кати К. - детская коляска и кукла</t>
  </si>
  <si>
    <t>письма от Деда Мороза - 70 шт</t>
  </si>
  <si>
    <t>Попов Сергей</t>
  </si>
  <si>
    <t>подарки для Алины (краски, кисти)</t>
  </si>
  <si>
    <t>Полина</t>
  </si>
  <si>
    <t>для Насти (№48) - набор бижутерии</t>
  </si>
  <si>
    <t>Сергей</t>
  </si>
  <si>
    <t>набор Лего -для № 17; набор трансформеров - для № 91</t>
  </si>
  <si>
    <t>Юля</t>
  </si>
  <si>
    <t>подарки для любых детей: 2 машинки, кукла</t>
  </si>
  <si>
    <t>подарок для Лилии (№70) - 3 года</t>
  </si>
  <si>
    <t>Надежда Семенчук</t>
  </si>
  <si>
    <t>подарок для Оли (№25) + бижутерия для любого ребёнка</t>
  </si>
  <si>
    <t>Татьяна Кузнецова</t>
  </si>
  <si>
    <t>мольберт для Саши Метелёвой</t>
  </si>
  <si>
    <t>из офиса "Билайн"</t>
  </si>
  <si>
    <t>для Александра 7 лет - радиоуправляемая машинка; для Паши - 7 лет - радиоуправляемая машинка, для Тани 17 лет - творческий набор из бисера.</t>
  </si>
  <si>
    <t>подарок для Ильи - машинка коллекционная</t>
  </si>
  <si>
    <t>Яна Лутченко</t>
  </si>
  <si>
    <t>бижутерия - для Даши Х.</t>
  </si>
  <si>
    <t>Евгения Соловьёва (Jennybaltik)</t>
  </si>
  <si>
    <t>бинокль для Лены 6 лет</t>
  </si>
  <si>
    <t>Мария Лагутинская</t>
  </si>
  <si>
    <t>кукла - для Саши К. (№107)</t>
  </si>
  <si>
    <t>шоколадные календари</t>
  </si>
  <si>
    <t>Екатерина Агульник</t>
  </si>
  <si>
    <t>подарки для: Карины(№2); для Насти (№35); для Лены      ( №78)</t>
  </si>
  <si>
    <t>Ирина Барковская</t>
  </si>
  <si>
    <t>1 набор косметики, 3 набора рукоделия - для любых детей; кукла - для Маши 4 года (№ 73); 3 куклы для любых детей</t>
  </si>
  <si>
    <t>Инженерные коммуникации</t>
  </si>
  <si>
    <t>2 МР-3 плейера: для Егора (№113),  для Жени (№119)</t>
  </si>
  <si>
    <t>Константин Коломийцев</t>
  </si>
  <si>
    <t>МР-3 плейер - для Насти № 105</t>
  </si>
  <si>
    <t>9 сладких подарков</t>
  </si>
  <si>
    <t>Волонтёр Кристина Бронникова</t>
  </si>
  <si>
    <t>Машинка для Рады</t>
  </si>
  <si>
    <t>Екатерина Удалова</t>
  </si>
  <si>
    <t>подарок для Лены №52 (бижутерия)</t>
  </si>
  <si>
    <t>Дарья Коваль</t>
  </si>
  <si>
    <t>подарок для Лены №13 (бижутерия+ парфюмерия)</t>
  </si>
  <si>
    <t>Козлова Юлия</t>
  </si>
  <si>
    <t>подарок для Александра (№16) (сладости, парфюмерия, наушники)</t>
  </si>
  <si>
    <t>Виктория Нестер</t>
  </si>
  <si>
    <t>подарок для Сергея Б. (№99), для Дэвида (№98), для Александра (№22); для Александра (№ 47); для Андрея (№57); для Натальи (№88) + мягкая игрушка для любого ребёнка.</t>
  </si>
  <si>
    <t>Елена Минакова</t>
  </si>
  <si>
    <t>подарок для Анастасии (№84) - домик-палатка</t>
  </si>
  <si>
    <t>пелёнки впитывающие; оправа для очков</t>
  </si>
  <si>
    <t>Анна Саакова</t>
  </si>
  <si>
    <t>3 сладких подарка для любых детей; детская энциклопедия для любого ребёнка, для Феди К. (№106) - Лего; для Лены Ш. (№120) - творческий набор + книга; сладости</t>
  </si>
  <si>
    <t>Ирина Иванова+ Антонина Желтова</t>
  </si>
  <si>
    <t>туал. Вода - для Серёжи (№44), подарки детям, к-м ничего не принесли</t>
  </si>
  <si>
    <t>Татьяна Королькова</t>
  </si>
  <si>
    <t>кукла говорящая для любого ребёнка</t>
  </si>
  <si>
    <t>Сотрудники турфирмы</t>
  </si>
  <si>
    <t>кукла для Валерии №27</t>
  </si>
  <si>
    <t>подарок для Светы М. 17 лет (109) - украшения</t>
  </si>
  <si>
    <t>ООО "Автосоюз"</t>
  </si>
  <si>
    <t>машинка для Вани Е.(5лет), кукла для Ульяны (7 лет)</t>
  </si>
  <si>
    <t>Вера</t>
  </si>
  <si>
    <t>подарки любым детям (блеск для губ, туал. вода, парф. Набор)</t>
  </si>
  <si>
    <t>мишка - панда (для № 121)</t>
  </si>
  <si>
    <t>Анна Смирнова</t>
  </si>
  <si>
    <t>для Татьяны №4 (ролики и сладости)</t>
  </si>
  <si>
    <t>самокат для Марика, украшение для любой девочки</t>
  </si>
  <si>
    <t>Игорь и Паша</t>
  </si>
  <si>
    <t>подарок для Кати 6 лет (ноутбук детский)</t>
  </si>
  <si>
    <t>Инна, Uva,  Ира с дружественного раздела newkal.ru</t>
  </si>
  <si>
    <t>для Саши 7 лет (№72) - большой конструктор Лего</t>
  </si>
  <si>
    <t>Карагодина Кристина</t>
  </si>
  <si>
    <t>подарок для Евгении (16лет)</t>
  </si>
  <si>
    <t>Любовь</t>
  </si>
  <si>
    <t>подарок для Ани 14 лет</t>
  </si>
  <si>
    <t>Макина Светлана</t>
  </si>
  <si>
    <t>подарок для Виктории (06.07.98) - набор косметики</t>
  </si>
  <si>
    <t>с офиса "Билайн"</t>
  </si>
  <si>
    <t>4 подарка для любых детей</t>
  </si>
  <si>
    <t>Светлана Торопцева</t>
  </si>
  <si>
    <t>подарок для Насти (15 лет)</t>
  </si>
  <si>
    <t xml:space="preserve">Юлия Бондарцева </t>
  </si>
  <si>
    <t>сладкий подарок для любого ребёнка</t>
  </si>
  <si>
    <t>развивающая игрушка - для Милы 3 года,</t>
  </si>
  <si>
    <t>Волонтёр Приходько Ксения</t>
  </si>
  <si>
    <t>конструктор - корабль для Саши Кириллова</t>
  </si>
  <si>
    <t>украшения для девочки</t>
  </si>
  <si>
    <t>Ю. Ахмадулина</t>
  </si>
  <si>
    <t>сладкие подарки - для любых детей</t>
  </si>
  <si>
    <t>пластиковые стульчики и мелки для игровых комнат</t>
  </si>
  <si>
    <t>Волонтёр Аня Пчелинцева</t>
  </si>
  <si>
    <t>кукла для Кати № 50</t>
  </si>
  <si>
    <t>Саша Аркадьева</t>
  </si>
  <si>
    <t>подарок для Татьяны №92; и Натальи №88</t>
  </si>
  <si>
    <t>Волонтёр Ирина Сушкова</t>
  </si>
  <si>
    <t>творческий набор для любого ребёнка</t>
  </si>
  <si>
    <t>Наташа Корнева</t>
  </si>
  <si>
    <t>для Паши 2,5 года - велосипед, самокат, перчатки для велосипеда, футболка</t>
  </si>
  <si>
    <t>розовый плейер для Вики № 110</t>
  </si>
  <si>
    <t>подарок для любого ребёнка : кукла, винни-пух, ночной светильник</t>
  </si>
  <si>
    <t>куклы - феи для Рады</t>
  </si>
  <si>
    <t>Михаил+Татьяна</t>
  </si>
  <si>
    <t>детская обувь + 2 коробки конфет</t>
  </si>
  <si>
    <t>cihhy&amp;kilerbu (newkaliningrad.ru)</t>
  </si>
  <si>
    <t>подарок для любого ребёнка (набор "Новогодняя сказка+трансформер)</t>
  </si>
  <si>
    <t>7 упаковок памперсов</t>
  </si>
  <si>
    <t>ДВД + кассеты (б\у); книги+раскраски;военный набор; дет. игрушки; конструктор; туал. бумага</t>
  </si>
  <si>
    <t>"Битрикс" Неизвестно</t>
  </si>
  <si>
    <t>подарок для Кати 6 лет</t>
  </si>
  <si>
    <t>"Битрикс" Вальянова Ирина</t>
  </si>
  <si>
    <t>подарок для Елены 13 лет</t>
  </si>
  <si>
    <t>"Битрикс" Наталья</t>
  </si>
  <si>
    <t>подарок для Владислава (01.10.200)</t>
  </si>
  <si>
    <t>подарок для Валерии (20.03.95)</t>
  </si>
  <si>
    <t>подарок для Юлии 11 лет</t>
  </si>
  <si>
    <t>подарок для Максима (08.06.09)</t>
  </si>
  <si>
    <t>подарок для Паши 6 лет</t>
  </si>
  <si>
    <t>"Битрикс" Анастасия</t>
  </si>
  <si>
    <t>подарок для Насти 14 лет</t>
  </si>
  <si>
    <t>подарок для Анастасии 03.10.94</t>
  </si>
  <si>
    <t>подарок для Камиллы 7 лет</t>
  </si>
  <si>
    <t>подарок для Димы 1 год</t>
  </si>
  <si>
    <t>"Битрикс" Лера И Дима</t>
  </si>
  <si>
    <t>подарок для Станислава (30.05.04)</t>
  </si>
  <si>
    <t xml:space="preserve">Сотрудники фирмы "Битрикс" </t>
  </si>
  <si>
    <t>подарок для любых девочек (тени, лак для ногтей, блеск для губ)</t>
  </si>
  <si>
    <t>косметич. наборы для подростков (Garnier)</t>
  </si>
  <si>
    <t>машинка, кукла, 3 косметич. набора для мальчиков-подростков.</t>
  </si>
  <si>
    <t>пакеты бумажные для упаковки подарков</t>
  </si>
  <si>
    <t>Елена (Гелиос - студия)</t>
  </si>
  <si>
    <t>Наборы туал. мыла в дополнение к новогодним адресным подаркам</t>
  </si>
  <si>
    <t>Ольга и Антон Богатиковы</t>
  </si>
  <si>
    <t>машинка на пульте управления подарок для Александра 7 лет</t>
  </si>
  <si>
    <t>мягкие игрушки (б\у) для игровой неврологии</t>
  </si>
  <si>
    <t>Людмила м-н "Экран"</t>
  </si>
  <si>
    <t>канцтовары: степлер, скобы, фломастеры, карандаши, точилки, клей, ножницы, линейки, скотч, антистеплер); сладости; увлажняющие салфетки</t>
  </si>
  <si>
    <t>Арина</t>
  </si>
  <si>
    <t>вещи (б\у) - 9 пакетов+ игрушки (б\у) - 2 коробки</t>
  </si>
  <si>
    <t>Морозов Вячеслав Петрович</t>
  </si>
  <si>
    <t>поделки ручной работы из дерева (щит, меч)</t>
  </si>
  <si>
    <t>Елена Войнова</t>
  </si>
  <si>
    <t>подарок для Наташи Николенко</t>
  </si>
  <si>
    <t>наборы для детского творчества, ёлочные гирлянды</t>
  </si>
  <si>
    <t>подарок для Серёжи А. 12 лет (№81) - радиоуправляемая тарелка.</t>
  </si>
  <si>
    <t>детские книги + магнитный конструктор</t>
  </si>
  <si>
    <t xml:space="preserve">DVD- диски; </t>
  </si>
  <si>
    <t>сладости</t>
  </si>
  <si>
    <t>Циркель А.Н.</t>
  </si>
  <si>
    <t>салфетки влажные, крем детский, присыпка детская, мыло, экстракт для купания, памперсы</t>
  </si>
  <si>
    <t>Лагутинская София</t>
  </si>
  <si>
    <t>Новогодние аальбомы-раскраски для Насти, Лёни и Наташи ( 3 шт)</t>
  </si>
  <si>
    <t>"Бася" (newkaliningrad.ru)</t>
  </si>
  <si>
    <t>канцтовары для творческих занятий (клей, пластилин, картон, цв. бумага)</t>
  </si>
  <si>
    <t>Дима с "Битрикс"</t>
  </si>
  <si>
    <t>бинокль для Вики (№110)</t>
  </si>
  <si>
    <t>сладости на новогодние подарки</t>
  </si>
  <si>
    <t xml:space="preserve">Ирина </t>
  </si>
  <si>
    <t>Саша и Дима</t>
  </si>
  <si>
    <t>подарок для Тани С. (№ 103)</t>
  </si>
  <si>
    <t>подарок для Ани 15 лет</t>
  </si>
  <si>
    <t>Геннадий</t>
  </si>
  <si>
    <t>мандарины, сладости на новогодние подарки + костюм Деда Мороза</t>
  </si>
  <si>
    <t>Коллектив центра медицинской профилактики</t>
  </si>
  <si>
    <t>подарок для Саши К. (корабль); подарок для Димы С.; для Вовы; для Данила</t>
  </si>
  <si>
    <t>Волонтёр Регина Газизова</t>
  </si>
  <si>
    <t>творческие наборы; набор Самурая</t>
  </si>
  <si>
    <t>подарок для Карины (кукла+коляска)</t>
  </si>
  <si>
    <t>Сотрудники фирмы "Битрикс" (Роберт и Влерия)</t>
  </si>
  <si>
    <t>подарок для Тани (№ 33) - творческий набор для рукоделия</t>
  </si>
  <si>
    <t>Сотрудники фирмы "Битрикс" Аня</t>
  </si>
  <si>
    <t>подарок для Лены (№49) (бижутерия)</t>
  </si>
  <si>
    <t>подарок для Марка (№58) - большая машинка на пульте управления</t>
  </si>
  <si>
    <t>Галина и Андрей Носоновы</t>
  </si>
  <si>
    <t>подарок для Лизы - кукла</t>
  </si>
  <si>
    <t>Лукьяненко Илья</t>
  </si>
  <si>
    <t>подарок для Владимира (09.12.96)</t>
  </si>
  <si>
    <t>Участники СЗ в контакте под руководством Елены Мининой и Ольги Сергеевой</t>
  </si>
  <si>
    <t>меховой енот - для Димы № 90</t>
  </si>
  <si>
    <t>подарок для Дарьи № 11 (20.05.96)  - краски, пастель, альбом</t>
  </si>
  <si>
    <t>подарок для Рады ( 4 года)</t>
  </si>
  <si>
    <t>детские вещи (новые)</t>
  </si>
  <si>
    <t>подарок для Вовы - 2 рации</t>
  </si>
  <si>
    <t>подарок для Екатерины №6 (детская книга и плюшевый заяц)</t>
  </si>
  <si>
    <t>подарок для Вовчика П. 7 лет - портативный DVD</t>
  </si>
  <si>
    <t>подарок для мальчика в г. Неман</t>
  </si>
  <si>
    <t>подарок для Наташи №32 (кукла Винкс, раскраски Винкс, плюшевый ёж)</t>
  </si>
  <si>
    <t>подарок для Александра №28 (дом для трансформера + плюшевый заяц)</t>
  </si>
  <si>
    <t>подарок для Насти Б. - лыжи</t>
  </si>
  <si>
    <t>подарок для Екатерины №5 (повозка, лошадь, кукла)</t>
  </si>
  <si>
    <t>подарок для Димы 1 год (№46) - книга</t>
  </si>
  <si>
    <t>подарок для Юлии № 115 (мягкая игрушка)</t>
  </si>
  <si>
    <t>подарок для Валерии № 26 (пазлы)</t>
  </si>
  <si>
    <t>подарок для Лены - кукла с одеждой</t>
  </si>
  <si>
    <t>подарок для Алины (№83) -плюшевый  медведь</t>
  </si>
  <si>
    <t>сладости, пазлы, краски пальчиковые, набор воздушных шаров, книга</t>
  </si>
  <si>
    <t>Василенко Ксения и друзья</t>
  </si>
  <si>
    <t>детская косметика (в подарки для любых детей)</t>
  </si>
  <si>
    <t>цветной картон</t>
  </si>
  <si>
    <t xml:space="preserve">DVD и DVD - диски (б\у); </t>
  </si>
  <si>
    <t>мышь компьютерная</t>
  </si>
  <si>
    <t>Елена Топорова</t>
  </si>
  <si>
    <t xml:space="preserve">Илья </t>
  </si>
  <si>
    <t>колекционная машинка для Ильи</t>
  </si>
  <si>
    <t>игрушки новые для любых детей на Чудо-ёлку</t>
  </si>
  <si>
    <t xml:space="preserve">Настя Носонова </t>
  </si>
  <si>
    <t>гарнитура Bluetooth2.0 (подарок на Чудо-ёлку)</t>
  </si>
  <si>
    <t>детские игрушки, книги, раскраски</t>
  </si>
  <si>
    <t>Центр йоги "Искусство жизни"</t>
  </si>
  <si>
    <t>для Дарьи  № 87 (2 года) - детская кухня; кукла - для любого ребёнка.</t>
  </si>
  <si>
    <t>Гэри (Gary Bearden)</t>
  </si>
  <si>
    <t>компакт - диски развивающие, интерактивные, линейки, игрушки, мяч для рэгби, детский грим</t>
  </si>
  <si>
    <t>куклы Барби (7 шт)</t>
  </si>
  <si>
    <t>Сотрудники "Битрикс"</t>
  </si>
  <si>
    <t>подарки для любых детей: трансформер, кукла</t>
  </si>
  <si>
    <t>Анна Рафеева и Анастасия Белинская</t>
  </si>
  <si>
    <t>вещи, игрушки (б\у)</t>
  </si>
  <si>
    <t>Елена Журавская</t>
  </si>
  <si>
    <t>для Димы 13 лет (футболка и бейсболка)</t>
  </si>
  <si>
    <t>замок для принцесс; мебель для кукол</t>
  </si>
  <si>
    <t>новогодние костюмы</t>
  </si>
  <si>
    <t>Ольга Орлова</t>
  </si>
  <si>
    <t>куклы для подарков на Чудо-ёлку</t>
  </si>
  <si>
    <t>сладкие подарки</t>
  </si>
  <si>
    <t>костюм клоуна</t>
  </si>
  <si>
    <t>5 сладких подарков</t>
  </si>
  <si>
    <t>Ирина Мельничук</t>
  </si>
  <si>
    <t xml:space="preserve"> подарок для Алины № 23 (19.07.99)</t>
  </si>
  <si>
    <t>SP 39.ru (администратор Оксана)</t>
  </si>
  <si>
    <t>подарки на Чудо-ёлку:            сладкие подарки - 5 шт;  детские костюмы; мягкие игрушки, машинки, резинки, заколки, ободки, дет. Игрушки</t>
  </si>
  <si>
    <t>памперсы (5 уп);канцтовары (раскраски, пластилин, мелки, цвет. бумага); комплект ижнего белья для любого мальчика</t>
  </si>
  <si>
    <t>Ирина (Irinda) c SP39.ru</t>
  </si>
  <si>
    <t>2 пакета вещей, женские гигиенические ср-ва; бум. полотенца, носки</t>
  </si>
  <si>
    <t>ИП Цветкова</t>
  </si>
  <si>
    <t>сладкие подарки (20 шт)</t>
  </si>
  <si>
    <t>Оля Орлова, Руслан, Игорь Плешков</t>
  </si>
  <si>
    <t xml:space="preserve">пазлы для подарков </t>
  </si>
  <si>
    <t xml:space="preserve">Оксана Самсонова </t>
  </si>
  <si>
    <t>игушки</t>
  </si>
  <si>
    <t>чай</t>
  </si>
  <si>
    <t>Бижутерия (для подарков любым детям)</t>
  </si>
  <si>
    <t>1-ая Хирургия</t>
  </si>
  <si>
    <t>подарок для волонтёров -коробка конфет</t>
  </si>
  <si>
    <t>подарки волонтёрам</t>
  </si>
  <si>
    <t>Онкогематология</t>
  </si>
  <si>
    <t>Группа в контакте</t>
  </si>
  <si>
    <t>детские развивающие книги, игрушки для игровой кардио и онкогема</t>
  </si>
  <si>
    <t>вещи, игрушки</t>
  </si>
  <si>
    <t xml:space="preserve">ёлочные игрушки, </t>
  </si>
  <si>
    <t>гель для душа</t>
  </si>
  <si>
    <t>Маша Гаркуша</t>
  </si>
  <si>
    <t>для Карины Б. - кукла</t>
  </si>
  <si>
    <t>ТВ б/у (адресно - в семью в Неман)</t>
  </si>
  <si>
    <t>UVA c NewKaliningrad (закупка Эльфмаркет)</t>
  </si>
  <si>
    <t>4 коробки наборов "Ваятель" (40 шт) + наборы аппликаций</t>
  </si>
  <si>
    <t>Ваня и Полина</t>
  </si>
  <si>
    <t>для Карины (26.11.08)</t>
  </si>
  <si>
    <t>подарок для Николая 11 лет</t>
  </si>
  <si>
    <t>подарок для Александра (12.07.03) - машинка</t>
  </si>
  <si>
    <t>подарок для Насти 14 лет (духи с лёгким ароматом)</t>
  </si>
  <si>
    <t>подарок для Даши (№114)</t>
  </si>
  <si>
    <t>подарок для Егора (27.03.07) - трансформеры 2 шт</t>
  </si>
  <si>
    <t>подарок для Егора 14 лет (№114)</t>
  </si>
  <si>
    <t>подарок для Владика 7 лет</t>
  </si>
  <si>
    <t>подарок для Лизы (6 лет) - набор самурая</t>
  </si>
  <si>
    <t>подарок для Паши 3 года</t>
  </si>
  <si>
    <t>подарок для Серёжи 15 лет</t>
  </si>
  <si>
    <t>передано через Регину Газизову</t>
  </si>
  <si>
    <t>подарок для Виктории</t>
  </si>
  <si>
    <t>книги "Малая энциклопедия детского больничного волонтёрства"</t>
  </si>
  <si>
    <t>Леонид Павлишин + ООО "СТК-Балт"+директор Столяр А.В.</t>
  </si>
  <si>
    <t>джипп на пульте управления - подарок для Ивана Ч. (№128); кошка для Лизы; жел. дорога - для Сергея К. (№127); чехол для аккордеона - для Владислава Лебедева;</t>
  </si>
  <si>
    <t>Женя и Дима</t>
  </si>
  <si>
    <t>детские игрушки (б/у) - 2 пакета</t>
  </si>
  <si>
    <t>Алла</t>
  </si>
  <si>
    <t>кукла - для любого ребёнка</t>
  </si>
  <si>
    <t>Юнона</t>
  </si>
  <si>
    <t>ёлка  желаний для деток кардиологии и онкогематологии; мягкие игрушки</t>
  </si>
  <si>
    <t>Курсанты (Александр и его друг)</t>
  </si>
  <si>
    <t>подарок для волонтёров -коробка конфет+шампанское</t>
  </si>
  <si>
    <t>Любовь Антуфьева</t>
  </si>
  <si>
    <t>подарок для Саши (18 лет): парфюм, дезодорант и ремень</t>
  </si>
  <si>
    <t>Семья Скомороховых: Екатерина, Сергей и Соня</t>
  </si>
  <si>
    <t>6 наборов для детского творчества + книга самурая для Лизы</t>
  </si>
  <si>
    <t>подарок для Насти (детское шампанское, конфеты)</t>
  </si>
  <si>
    <t>подарок для Елены (лаки для ногтей, блеск для губ)</t>
  </si>
  <si>
    <t>подарок для любой девочки - кукла</t>
  </si>
  <si>
    <t>Вика Сорокина</t>
  </si>
  <si>
    <t>МР-3 для Андрея Ж.</t>
  </si>
  <si>
    <t>мягкая игрушка - для любого ребёнка</t>
  </si>
  <si>
    <t>Зимина Ольга</t>
  </si>
  <si>
    <t>настольные игры для занятий</t>
  </si>
  <si>
    <t>Даша</t>
  </si>
  <si>
    <t>портативный DVD для Александра  (20.04.97)</t>
  </si>
  <si>
    <t>Nysik 77 (Анна)</t>
  </si>
  <si>
    <t>диски с фильмами - 5 шт</t>
  </si>
  <si>
    <t>Студенты РГГУ</t>
  </si>
  <si>
    <t>подарок: копилка-сувенир, свечи, сладости</t>
  </si>
  <si>
    <t>игрушка на Н.Г.</t>
  </si>
  <si>
    <t>электронная игрушка для Иры</t>
  </si>
  <si>
    <t>трансформер для Андрюшки</t>
  </si>
  <si>
    <t>Фаберлик в Калининграде (директор Виктория Потехина)</t>
  </si>
  <si>
    <t>диван для ординаторской дежурных хирургов</t>
  </si>
  <si>
    <t>Оснащение ДОБ</t>
  </si>
  <si>
    <t>Новый год (подарки, орг-я праздников)</t>
  </si>
  <si>
    <r>
      <t xml:space="preserve">из них целевые: 
200 000 р. - на Благотворит. АртЦентр
+ на физиоаппарат, ремонт игровой Онко
+ в 2012 г.будет остаток гранта Норден </t>
    </r>
    <r>
      <rPr>
        <sz val="9"/>
        <rFont val="Calibri"/>
        <family val="2"/>
      </rPr>
      <t>≈150000 (по совершенным расходам в 2011 г.)</t>
    </r>
  </si>
  <si>
    <t>Депутат Сергей Григоренко</t>
  </si>
  <si>
    <t>Материальное вознаграждение за постоянную работу Координатору Центра за ноябрь 8500 руб.</t>
  </si>
  <si>
    <t>Материальное вознаграждение за постоянную работу Координатору Центра за октябрь 6 500 руб.</t>
  </si>
  <si>
    <t>Компенсация проезда на общественном транспорте иногородним волонтерам (за декабрь)</t>
  </si>
  <si>
    <t>Бензин по путевому листу: по адресным поздравлениям детям "Чудо-Ёлка" в области</t>
  </si>
  <si>
    <t>Компенсация проезда на общественном транспорте иногородним волонтерам (за ноябрь)</t>
  </si>
  <si>
    <t>Проезд Калининград-Краснознаменск-Калининград (навещали семью с онко)</t>
  </si>
  <si>
    <t>Вёрстка и предпечатная подготовки книг "Мы рядом", вёрстка  и предпечатная подготовка методического пособия для волонтеров в больницах"</t>
  </si>
  <si>
    <t>Бензин за декабрь (по путевым листам): развоз б/у вещей по соц.центрам, приютам, семьям в муниципалитеты</t>
  </si>
  <si>
    <t>Зубная паста большая - 3шт, порошок, крем для тела, салфетки влаж. для попы</t>
  </si>
  <si>
    <t>Полотенца бумажные, туалетная бумага, крем под подгузник, шампунь большой-3 шт.; хлеб</t>
  </si>
  <si>
    <t>Туалетная бумага, крем под подгузник, шампунь, порошок, зубн.щетки</t>
  </si>
  <si>
    <t>Салфетки, полотенца бумажные, прокладки гигиенические, дезодарант для тела, зубная паста, мыло; продукты (кефир, йогурт, молоко, хлеб)</t>
  </si>
  <si>
    <t>Туалетная бумага; продукты (молоко, хлеб)</t>
  </si>
  <si>
    <t>Туалетная бумага, зубн.паста</t>
  </si>
  <si>
    <t>Фигурки декоративные</t>
  </si>
  <si>
    <t>Эклеры на ДР с Педиатрии</t>
  </si>
  <si>
    <t>расходные материалы</t>
  </si>
  <si>
    <t>Пиццы на ДР (Саша, Онкогематолошия) вместо торта</t>
  </si>
  <si>
    <t>Продукты, одноразовая посуда, фрукты, соки и т.д. для текущих субботних праздников в ДОБ</t>
  </si>
  <si>
    <t>Торт, пицца на праздник "День доброты"</t>
  </si>
  <si>
    <t>Продукты (сладости) на праздник "День именинника в Онкогема"</t>
  </si>
  <si>
    <t>Соки на праздник "День именинника в Онкогема"</t>
  </si>
  <si>
    <t>Продукты (орехи) на праздник "День именинника в Онкогема"</t>
  </si>
  <si>
    <t>Продукты (сладости, сок, пастила)</t>
  </si>
  <si>
    <t>Продукты (сок) на праздник в Онко-гематологию</t>
  </si>
  <si>
    <t xml:space="preserve">Сладости к празднику "1 июня" </t>
  </si>
  <si>
    <t>Распечатка цветная</t>
  </si>
  <si>
    <t>Скобы металлические для брошюровки книги про опухоль, А4</t>
  </si>
  <si>
    <t>Стажировка Norden: Вода (30 sek)</t>
  </si>
  <si>
    <t>Общественный транпорт:
12dkk х 14 билетов = 168 dkk</t>
  </si>
  <si>
    <t>Общественный транспорт:
2 билета  х 12 dkk = 24dkk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</si>
</sst>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$-409]#,##0.00"/>
    <numFmt numFmtId="182" formatCode="mmm/yyyy"/>
    <numFmt numFmtId="183" formatCode="#,##0_ ;[Red]\-#,##0\ "/>
    <numFmt numFmtId="184" formatCode="0.0%"/>
    <numFmt numFmtId="185" formatCode="[$€-1809]#,##0.00;[Red]\-[$€-1809]#,##0.00"/>
    <numFmt numFmtId="186" formatCode="[$€-1809]#,##0;[Red]\-[$€-1809]#,##0"/>
    <numFmt numFmtId="187" formatCode="[$-419]mmmm;@"/>
    <numFmt numFmtId="188" formatCode="#,##0&quot;р.&quot;"/>
    <numFmt numFmtId="189" formatCode="#,##0.00_ ;[Red]\-#,##0.00\ "/>
    <numFmt numFmtId="190" formatCode="_-* #,##0.00\ &quot;€&quot;_-;\-* #,##0.00\ &quot;€&quot;_-;_-* &quot;-&quot;??\ &quot;€&quot;_-;_-@_-"/>
    <numFmt numFmtId="191" formatCode="#,##0.00&quot;р.&quot;"/>
    <numFmt numFmtId="192" formatCode="0.00_ ;[Red]\-0.00\ "/>
    <numFmt numFmtId="193" formatCode="#,##0.000_р_.;[Red]\-#,##0.000_р_."/>
    <numFmt numFmtId="194" formatCode="#,##0.000&quot;р.&quot;;[Red]\-#,##0.000&quot;р.&quot;"/>
    <numFmt numFmtId="195" formatCode="0.000"/>
    <numFmt numFmtId="196" formatCode="[$$-C09]#,##0.00;[Red]\-[$$-C09]#,##0.00"/>
    <numFmt numFmtId="197" formatCode="mmmm/yy"/>
    <numFmt numFmtId="198" formatCode="0.000%"/>
    <numFmt numFmtId="199" formatCode="0.00000%"/>
    <numFmt numFmtId="200" formatCode="[$-419]mmmm\ yyyy;@"/>
    <numFmt numFmtId="201" formatCode="#,##0.00&quot;р.&quot;;[Red]#,##0.00&quot;р.&quot;"/>
    <numFmt numFmtId="202" formatCode="_-* #,##0_р_._-;\-* #,##0_р_._-;_-* &quot;-&quot;??_р_._-;_-@_-"/>
    <numFmt numFmtId="203" formatCode="[$-419]dd\ mmm\ yy;@"/>
    <numFmt numFmtId="204" formatCode="[$-419]d\ mmm;@"/>
    <numFmt numFmtId="205" formatCode="[$-FC19]d\ mmmm\ yyyy\ &quot;г.&quot;"/>
    <numFmt numFmtId="206" formatCode="#,##0.00_р_.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d/m/yy;@"/>
  </numFmts>
  <fonts count="46">
    <font>
      <sz val="10"/>
      <name val="Arial"/>
      <family val="0"/>
    </font>
    <font>
      <sz val="10"/>
      <name val="Palatino Linotype"/>
      <family val="1"/>
    </font>
    <font>
      <sz val="10"/>
      <color indexed="9"/>
      <name val="Palatino Linotype"/>
      <family val="1"/>
    </font>
    <font>
      <b/>
      <sz val="10"/>
      <name val="Palatino Linotype"/>
      <family val="1"/>
    </font>
    <font>
      <sz val="10"/>
      <color indexed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8"/>
      <name val="Times New Roman"/>
      <family val="1"/>
    </font>
    <font>
      <i/>
      <sz val="9"/>
      <name val="Palatino Linotype"/>
      <family val="1"/>
    </font>
    <font>
      <sz val="10"/>
      <color indexed="22"/>
      <name val="Palatino Linotype"/>
      <family val="1"/>
    </font>
    <font>
      <sz val="10"/>
      <color indexed="12"/>
      <name val="Palatino Linotype"/>
      <family val="1"/>
    </font>
    <font>
      <sz val="10"/>
      <color indexed="8"/>
      <name val="Palatino Linotype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Palatino Linotype"/>
      <family val="1"/>
    </font>
    <font>
      <sz val="8"/>
      <color indexed="10"/>
      <name val="Palatino Linotype"/>
      <family val="1"/>
    </font>
    <font>
      <b/>
      <sz val="8"/>
      <name val="Palatino Linotype"/>
      <family val="1"/>
    </font>
    <font>
      <sz val="10"/>
      <color indexed="17"/>
      <name val="Palatino Linotype"/>
      <family val="1"/>
    </font>
    <font>
      <sz val="8"/>
      <color indexed="30"/>
      <name val="Palatino Linotype"/>
      <family val="1"/>
    </font>
    <font>
      <sz val="8"/>
      <color indexed="8"/>
      <name val="Palatino Linotype"/>
      <family val="1"/>
    </font>
    <font>
      <sz val="8"/>
      <color indexed="17"/>
      <name val="Palatino Linotype"/>
      <family val="1"/>
    </font>
    <font>
      <sz val="9"/>
      <name val="Calibri"/>
      <family val="2"/>
    </font>
    <font>
      <sz val="8"/>
      <name val="Tahoma"/>
      <family val="2"/>
    </font>
    <font>
      <sz val="8"/>
      <color rgb="FFFF0000"/>
      <name val="Palatino Linotype"/>
      <family val="1"/>
    </font>
    <font>
      <sz val="10"/>
      <color rgb="FFFF0000"/>
      <name val="Palatino Linotype"/>
      <family val="1"/>
    </font>
    <font>
      <sz val="8"/>
      <color theme="1"/>
      <name val="Palatino Linotype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90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8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wrapText="1"/>
    </xf>
    <xf numFmtId="204" fontId="3" fillId="22" borderId="10" xfId="54" applyNumberFormat="1" applyFont="1" applyFill="1" applyBorder="1" applyAlignment="1">
      <alignment horizontal="center" wrapText="1"/>
      <protection/>
    </xf>
    <xf numFmtId="204" fontId="3" fillId="24" borderId="10" xfId="54" applyNumberFormat="1" applyFont="1" applyFill="1" applyBorder="1" applyAlignment="1">
      <alignment horizontal="center" wrapText="1"/>
      <protection/>
    </xf>
    <xf numFmtId="0" fontId="1" fillId="0" borderId="10" xfId="54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3" fillId="25" borderId="10" xfId="0" applyFont="1" applyFill="1" applyBorder="1" applyAlignment="1">
      <alignment horizontal="center" wrapText="1"/>
    </xf>
    <xf numFmtId="191" fontId="3" fillId="25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22" borderId="10" xfId="0" applyFont="1" applyFill="1" applyBorder="1" applyAlignment="1">
      <alignment wrapText="1"/>
    </xf>
    <xf numFmtId="8" fontId="1" fillId="22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8" fontId="3" fillId="7" borderId="10" xfId="0" applyNumberFormat="1" applyFont="1" applyFill="1" applyBorder="1" applyAlignment="1">
      <alignment wrapText="1"/>
    </xf>
    <xf numFmtId="8" fontId="1" fillId="0" borderId="0" xfId="0" applyNumberFormat="1" applyFont="1" applyFill="1" applyAlignment="1">
      <alignment wrapText="1"/>
    </xf>
    <xf numFmtId="0" fontId="3" fillId="22" borderId="10" xfId="54" applyFont="1" applyFill="1" applyBorder="1" applyAlignment="1">
      <alignment horizontal="center" wrapText="1"/>
      <protection/>
    </xf>
    <xf numFmtId="0" fontId="2" fillId="0" borderId="0" xfId="54" applyFont="1" applyBorder="1" applyAlignment="1" applyProtection="1">
      <alignment wrapText="1"/>
      <protection locked="0"/>
    </xf>
    <xf numFmtId="204" fontId="1" fillId="0" borderId="10" xfId="54" applyNumberFormat="1" applyFont="1" applyBorder="1" applyAlignment="1" applyProtection="1">
      <alignment horizontal="left" vertical="justify" wrapText="1"/>
      <protection locked="0"/>
    </xf>
    <xf numFmtId="0" fontId="1" fillId="0" borderId="10" xfId="54" applyFont="1" applyBorder="1" applyAlignment="1">
      <alignment horizontal="justify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206" fontId="3" fillId="7" borderId="10" xfId="0" applyNumberFormat="1" applyFont="1" applyFill="1" applyBorder="1" applyAlignment="1">
      <alignment horizontal="right" wrapText="1"/>
    </xf>
    <xf numFmtId="0" fontId="3" fillId="25" borderId="10" xfId="0" applyFont="1" applyFill="1" applyBorder="1" applyAlignment="1">
      <alignment wrapText="1"/>
    </xf>
    <xf numFmtId="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8" fontId="28" fillId="0" borderId="0" xfId="0" applyNumberFormat="1" applyFont="1" applyFill="1" applyAlignment="1">
      <alignment horizontal="right" wrapText="1"/>
    </xf>
    <xf numFmtId="8" fontId="1" fillId="0" borderId="0" xfId="0" applyNumberFormat="1" applyFont="1" applyFill="1" applyAlignment="1">
      <alignment horizontal="right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54" applyFont="1" applyBorder="1" applyAlignment="1" applyProtection="1">
      <alignment wrapText="1"/>
      <protection locked="0"/>
    </xf>
    <xf numFmtId="0" fontId="29" fillId="0" borderId="0" xfId="0" applyFont="1" applyAlignment="1">
      <alignment wrapText="1"/>
    </xf>
    <xf numFmtId="191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91" fontId="1" fillId="0" borderId="10" xfId="0" applyNumberFormat="1" applyFont="1" applyFill="1" applyBorder="1" applyAlignment="1">
      <alignment horizontal="right" wrapText="1"/>
    </xf>
    <xf numFmtId="0" fontId="29" fillId="0" borderId="0" xfId="54" applyFont="1" applyAlignment="1" applyProtection="1">
      <alignment wrapText="1"/>
      <protection locked="0"/>
    </xf>
    <xf numFmtId="8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0" fillId="0" borderId="10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8" fontId="31" fillId="0" borderId="10" xfId="0" applyNumberFormat="1" applyFont="1" applyFill="1" applyBorder="1" applyAlignment="1">
      <alignment wrapText="1"/>
    </xf>
    <xf numFmtId="8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8" fontId="31" fillId="0" borderId="10" xfId="0" applyNumberFormat="1" applyFont="1" applyFill="1" applyBorder="1" applyAlignment="1">
      <alignment horizontal="right" wrapText="1"/>
    </xf>
    <xf numFmtId="0" fontId="32" fillId="0" borderId="0" xfId="0" applyFont="1" applyAlignment="1">
      <alignment horizontal="right" vertical="top" wrapText="1"/>
    </xf>
    <xf numFmtId="0" fontId="3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4" fillId="0" borderId="0" xfId="0" applyFont="1" applyFill="1" applyAlignment="1">
      <alignment wrapText="1"/>
    </xf>
    <xf numFmtId="14" fontId="35" fillId="0" borderId="10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91" fontId="1" fillId="0" borderId="10" xfId="0" applyNumberFormat="1" applyFont="1" applyFill="1" applyBorder="1" applyAlignment="1">
      <alignment wrapText="1"/>
    </xf>
    <xf numFmtId="8" fontId="1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8" fontId="37" fillId="0" borderId="10" xfId="0" applyNumberFormat="1" applyFont="1" applyFill="1" applyBorder="1" applyAlignment="1">
      <alignment horizontal="right" wrapText="1"/>
    </xf>
    <xf numFmtId="0" fontId="37" fillId="0" borderId="10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8" fontId="37" fillId="0" borderId="10" xfId="0" applyNumberFormat="1" applyFont="1" applyFill="1" applyBorder="1" applyAlignment="1">
      <alignment wrapText="1"/>
    </xf>
    <xf numFmtId="8" fontId="1" fillId="0" borderId="10" xfId="0" applyNumberFormat="1" applyFont="1" applyFill="1" applyBorder="1" applyAlignment="1">
      <alignment horizontal="right" wrapText="1" indent="1"/>
    </xf>
    <xf numFmtId="0" fontId="31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8" fontId="31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0" fontId="1" fillId="26" borderId="10" xfId="0" applyNumberFormat="1" applyFont="1" applyFill="1" applyBorder="1" applyAlignment="1">
      <alignment horizontal="center" wrapText="1"/>
    </xf>
    <xf numFmtId="0" fontId="31" fillId="26" borderId="10" xfId="0" applyFont="1" applyFill="1" applyBorder="1" applyAlignment="1">
      <alignment wrapText="1"/>
    </xf>
    <xf numFmtId="8" fontId="1" fillId="26" borderId="10" xfId="0" applyNumberFormat="1" applyFont="1" applyFill="1" applyBorder="1" applyAlignment="1">
      <alignment wrapText="1"/>
    </xf>
    <xf numFmtId="8" fontId="37" fillId="26" borderId="10" xfId="0" applyNumberFormat="1" applyFont="1" applyFill="1" applyBorder="1" applyAlignment="1">
      <alignment wrapText="1"/>
    </xf>
    <xf numFmtId="0" fontId="1" fillId="26" borderId="10" xfId="0" applyFont="1" applyFill="1" applyBorder="1" applyAlignment="1">
      <alignment wrapText="1"/>
    </xf>
    <xf numFmtId="8" fontId="1" fillId="26" borderId="10" xfId="0" applyNumberFormat="1" applyFont="1" applyFill="1" applyBorder="1" applyAlignment="1">
      <alignment horizontal="right" wrapText="1"/>
    </xf>
    <xf numFmtId="0" fontId="34" fillId="26" borderId="10" xfId="0" applyFont="1" applyFill="1" applyBorder="1" applyAlignment="1">
      <alignment wrapText="1"/>
    </xf>
    <xf numFmtId="0" fontId="31" fillId="26" borderId="10" xfId="0" applyFont="1" applyFill="1" applyBorder="1" applyAlignment="1">
      <alignment wrapText="1"/>
    </xf>
    <xf numFmtId="0" fontId="35" fillId="26" borderId="10" xfId="0" applyFont="1" applyFill="1" applyBorder="1" applyAlignment="1">
      <alignment wrapText="1"/>
    </xf>
    <xf numFmtId="0" fontId="31" fillId="26" borderId="10" xfId="0" applyFont="1" applyFill="1" applyBorder="1" applyAlignment="1">
      <alignment wrapText="1"/>
    </xf>
    <xf numFmtId="180" fontId="1" fillId="26" borderId="10" xfId="0" applyNumberFormat="1" applyFont="1" applyFill="1" applyBorder="1" applyAlignment="1">
      <alignment horizontal="left" wrapText="1"/>
    </xf>
    <xf numFmtId="0" fontId="35" fillId="26" borderId="10" xfId="0" applyFont="1" applyFill="1" applyBorder="1" applyAlignment="1">
      <alignment wrapText="1"/>
    </xf>
    <xf numFmtId="0" fontId="1" fillId="26" borderId="0" xfId="0" applyFont="1" applyFill="1" applyAlignment="1">
      <alignment wrapText="1"/>
    </xf>
    <xf numFmtId="8" fontId="37" fillId="0" borderId="10" xfId="0" applyNumberFormat="1" applyFont="1" applyFill="1" applyBorder="1" applyAlignment="1">
      <alignment horizontal="right" wrapText="1"/>
    </xf>
    <xf numFmtId="0" fontId="35" fillId="0" borderId="10" xfId="0" applyFont="1" applyFill="1" applyBorder="1" applyAlignment="1">
      <alignment wrapText="1"/>
    </xf>
    <xf numFmtId="8" fontId="3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/>
    </xf>
    <xf numFmtId="204" fontId="1" fillId="0" borderId="10" xfId="54" applyNumberFormat="1" applyFont="1" applyBorder="1" applyAlignment="1" applyProtection="1">
      <alignment wrapText="1"/>
      <protection locked="0"/>
    </xf>
    <xf numFmtId="0" fontId="31" fillId="0" borderId="10" xfId="0" applyFont="1" applyFill="1" applyBorder="1" applyAlignment="1">
      <alignment wrapText="1"/>
    </xf>
    <xf numFmtId="180" fontId="31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1" fillId="25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8" fontId="31" fillId="26" borderId="10" xfId="0" applyNumberFormat="1" applyFont="1" applyFill="1" applyBorder="1" applyAlignment="1">
      <alignment horizontal="right" wrapText="1"/>
    </xf>
    <xf numFmtId="8" fontId="37" fillId="26" borderId="10" xfId="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wrapText="1"/>
    </xf>
    <xf numFmtId="0" fontId="1" fillId="0" borderId="0" xfId="54" applyFont="1" applyAlignment="1" applyProtection="1">
      <alignment wrapText="1"/>
      <protection locked="0"/>
    </xf>
    <xf numFmtId="0" fontId="35" fillId="0" borderId="10" xfId="0" applyFont="1" applyFill="1" applyBorder="1" applyAlignment="1">
      <alignment wrapText="1"/>
    </xf>
    <xf numFmtId="8" fontId="29" fillId="0" borderId="0" xfId="0" applyNumberFormat="1" applyFont="1" applyFill="1" applyAlignment="1">
      <alignment wrapText="1"/>
    </xf>
    <xf numFmtId="204" fontId="1" fillId="0" borderId="0" xfId="54" applyNumberFormat="1" applyFont="1" applyAlignment="1" applyProtection="1">
      <alignment wrapText="1"/>
      <protection locked="0"/>
    </xf>
    <xf numFmtId="0" fontId="1" fillId="0" borderId="0" xfId="54" applyFont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8" fontId="1" fillId="0" borderId="12" xfId="0" applyNumberFormat="1" applyFont="1" applyFill="1" applyBorder="1" applyAlignment="1">
      <alignment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204" fontId="1" fillId="0" borderId="10" xfId="54" applyNumberFormat="1" applyFont="1" applyFill="1" applyBorder="1" applyAlignment="1" applyProtection="1">
      <alignment wrapText="1"/>
      <protection locked="0"/>
    </xf>
    <xf numFmtId="0" fontId="1" fillId="0" borderId="0" xfId="54" applyFont="1" applyAlignment="1">
      <alignment wrapText="1"/>
      <protection/>
    </xf>
    <xf numFmtId="0" fontId="1" fillId="0" borderId="0" xfId="54" applyFont="1" applyBorder="1" applyAlignment="1">
      <alignment wrapText="1"/>
      <protection/>
    </xf>
    <xf numFmtId="0" fontId="1" fillId="24" borderId="10" xfId="54" applyFont="1" applyFill="1" applyBorder="1" applyAlignment="1">
      <alignment horizontal="right" wrapText="1"/>
      <protection/>
    </xf>
    <xf numFmtId="0" fontId="1" fillId="24" borderId="10" xfId="54" applyFont="1" applyFill="1" applyBorder="1" applyAlignment="1">
      <alignment wrapText="1"/>
      <protection/>
    </xf>
    <xf numFmtId="0" fontId="2" fillId="0" borderId="0" xfId="54" applyFont="1" applyAlignment="1" applyProtection="1">
      <alignment wrapText="1"/>
      <protection locked="0"/>
    </xf>
    <xf numFmtId="204" fontId="1" fillId="0" borderId="0" xfId="54" applyNumberFormat="1" applyFont="1" applyAlignment="1">
      <alignment wrapText="1"/>
      <protection/>
    </xf>
    <xf numFmtId="0" fontId="40" fillId="0" borderId="0" xfId="0" applyFont="1" applyFill="1" applyAlignment="1">
      <alignment wrapText="1"/>
    </xf>
    <xf numFmtId="8" fontId="4" fillId="0" borderId="0" xfId="0" applyNumberFormat="1" applyFont="1" applyFill="1" applyAlignment="1">
      <alignment wrapText="1"/>
    </xf>
    <xf numFmtId="180" fontId="1" fillId="27" borderId="10" xfId="0" applyNumberFormat="1" applyFont="1" applyFill="1" applyBorder="1" applyAlignment="1">
      <alignment horizontal="center" wrapText="1"/>
    </xf>
    <xf numFmtId="0" fontId="1" fillId="27" borderId="10" xfId="0" applyFont="1" applyFill="1" applyBorder="1" applyAlignment="1">
      <alignment wrapText="1"/>
    </xf>
    <xf numFmtId="8" fontId="1" fillId="27" borderId="10" xfId="0" applyNumberFormat="1" applyFont="1" applyFill="1" applyBorder="1" applyAlignment="1">
      <alignment horizontal="right" wrapText="1"/>
    </xf>
    <xf numFmtId="0" fontId="34" fillId="27" borderId="10" xfId="0" applyFont="1" applyFill="1" applyBorder="1" applyAlignment="1">
      <alignment wrapText="1"/>
    </xf>
    <xf numFmtId="0" fontId="1" fillId="27" borderId="0" xfId="0" applyFont="1" applyFill="1" applyAlignment="1">
      <alignment wrapText="1"/>
    </xf>
    <xf numFmtId="0" fontId="43" fillId="0" borderId="10" xfId="0" applyFont="1" applyFill="1" applyBorder="1" applyAlignment="1">
      <alignment wrapText="1"/>
    </xf>
    <xf numFmtId="8" fontId="3" fillId="28" borderId="10" xfId="0" applyNumberFormat="1" applyFont="1" applyFill="1" applyBorder="1" applyAlignment="1">
      <alignment horizontal="right" wrapText="1"/>
    </xf>
    <xf numFmtId="8" fontId="44" fillId="0" borderId="10" xfId="0" applyNumberFormat="1" applyFont="1" applyFill="1" applyBorder="1" applyAlignment="1">
      <alignment wrapText="1"/>
    </xf>
    <xf numFmtId="8" fontId="1" fillId="27" borderId="10" xfId="0" applyNumberFormat="1" applyFont="1" applyFill="1" applyBorder="1" applyAlignment="1">
      <alignment wrapText="1"/>
    </xf>
    <xf numFmtId="204" fontId="1" fillId="27" borderId="10" xfId="54" applyNumberFormat="1" applyFont="1" applyFill="1" applyBorder="1" applyAlignment="1" applyProtection="1">
      <alignment wrapText="1"/>
      <protection locked="0"/>
    </xf>
    <xf numFmtId="0" fontId="1" fillId="27" borderId="10" xfId="54" applyFont="1" applyFill="1" applyBorder="1" applyAlignment="1" applyProtection="1">
      <alignment wrapText="1"/>
      <protection locked="0"/>
    </xf>
    <xf numFmtId="0" fontId="31" fillId="27" borderId="10" xfId="0" applyFont="1" applyFill="1" applyBorder="1" applyAlignment="1">
      <alignment wrapText="1"/>
    </xf>
    <xf numFmtId="0" fontId="31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wrapText="1"/>
    </xf>
    <xf numFmtId="180" fontId="1" fillId="26" borderId="12" xfId="0" applyNumberFormat="1" applyFont="1" applyFill="1" applyBorder="1" applyAlignment="1">
      <alignment horizontal="center" wrapText="1"/>
    </xf>
    <xf numFmtId="180" fontId="1" fillId="26" borderId="13" xfId="0" applyNumberFormat="1" applyFont="1" applyFill="1" applyBorder="1" applyAlignment="1">
      <alignment horizontal="center" wrapText="1"/>
    </xf>
    <xf numFmtId="8" fontId="34" fillId="27" borderId="10" xfId="0" applyNumberFormat="1" applyFont="1" applyFill="1" applyBorder="1" applyAlignment="1">
      <alignment horizontal="right" wrapText="1"/>
    </xf>
    <xf numFmtId="0" fontId="39" fillId="27" borderId="10" xfId="0" applyFont="1" applyFill="1" applyBorder="1" applyAlignment="1">
      <alignment wrapText="1"/>
    </xf>
    <xf numFmtId="0" fontId="3" fillId="7" borderId="10" xfId="0" applyFont="1" applyFill="1" applyBorder="1" applyAlignment="1">
      <alignment horizontal="left" wrapText="1"/>
    </xf>
    <xf numFmtId="8" fontId="39" fillId="0" borderId="10" xfId="0" applyNumberFormat="1" applyFont="1" applyFill="1" applyBorder="1" applyAlignment="1">
      <alignment horizontal="right" wrapText="1"/>
    </xf>
    <xf numFmtId="8" fontId="34" fillId="0" borderId="10" xfId="0" applyNumberFormat="1" applyFont="1" applyFill="1" applyBorder="1" applyAlignment="1">
      <alignment horizontal="right" wrapText="1"/>
    </xf>
  </cellXfs>
  <cellStyles count="53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вод Верю в чудо на 20.10.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28575</xdr:colOff>
      <xdr:row>0</xdr:row>
      <xdr:rowOff>704850</xdr:rowOff>
    </xdr:to>
    <xdr:pic>
      <xdr:nvPicPr>
        <xdr:cNvPr id="1" name="Рисунок 1" descr="Лого по кругу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1279</xdr:row>
      <xdr:rowOff>38100</xdr:rowOff>
    </xdr:from>
    <xdr:to>
      <xdr:col>5</xdr:col>
      <xdr:colOff>447675</xdr:colOff>
      <xdr:row>1279</xdr:row>
      <xdr:rowOff>38100</xdr:rowOff>
    </xdr:to>
    <xdr:sp>
      <xdr:nvSpPr>
        <xdr:cNvPr id="1" name="Line 22"/>
        <xdr:cNvSpPr>
          <a:spLocks/>
        </xdr:cNvSpPr>
      </xdr:nvSpPr>
      <xdr:spPr>
        <a:xfrm>
          <a:off x="5486400" y="4989195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1280</xdr:row>
      <xdr:rowOff>133350</xdr:rowOff>
    </xdr:from>
    <xdr:to>
      <xdr:col>5</xdr:col>
      <xdr:colOff>447675</xdr:colOff>
      <xdr:row>1280</xdr:row>
      <xdr:rowOff>133350</xdr:rowOff>
    </xdr:to>
    <xdr:sp>
      <xdr:nvSpPr>
        <xdr:cNvPr id="2" name="Line 21"/>
        <xdr:cNvSpPr>
          <a:spLocks/>
        </xdr:cNvSpPr>
      </xdr:nvSpPr>
      <xdr:spPr>
        <a:xfrm>
          <a:off x="5486400" y="4991766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1279</xdr:row>
      <xdr:rowOff>38100</xdr:rowOff>
    </xdr:from>
    <xdr:to>
      <xdr:col>3</xdr:col>
      <xdr:colOff>485775</xdr:colOff>
      <xdr:row>1280</xdr:row>
      <xdr:rowOff>133350</xdr:rowOff>
    </xdr:to>
    <xdr:sp>
      <xdr:nvSpPr>
        <xdr:cNvPr id="3" name="Line 20"/>
        <xdr:cNvSpPr>
          <a:spLocks/>
        </xdr:cNvSpPr>
      </xdr:nvSpPr>
      <xdr:spPr>
        <a:xfrm>
          <a:off x="5486400" y="498919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1279</xdr:row>
      <xdr:rowOff>38100</xdr:rowOff>
    </xdr:from>
    <xdr:to>
      <xdr:col>5</xdr:col>
      <xdr:colOff>447675</xdr:colOff>
      <xdr:row>1280</xdr:row>
      <xdr:rowOff>133350</xdr:rowOff>
    </xdr:to>
    <xdr:sp>
      <xdr:nvSpPr>
        <xdr:cNvPr id="4" name="Line 19"/>
        <xdr:cNvSpPr>
          <a:spLocks/>
        </xdr:cNvSpPr>
      </xdr:nvSpPr>
      <xdr:spPr>
        <a:xfrm>
          <a:off x="7124700" y="498919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28575</xdr:colOff>
      <xdr:row>2</xdr:row>
      <xdr:rowOff>47625</xdr:rowOff>
    </xdr:to>
    <xdr:pic>
      <xdr:nvPicPr>
        <xdr:cNvPr id="5" name="Рисунок 5" descr="Лого по кругу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28575</xdr:colOff>
      <xdr:row>2</xdr:row>
      <xdr:rowOff>133350</xdr:rowOff>
    </xdr:to>
    <xdr:pic>
      <xdr:nvPicPr>
        <xdr:cNvPr id="1" name="Рисунок 1" descr="Лого по кругу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7;&#1054;&#1060;&#1048;&#1071;\&#1042;&#1077;&#1088;&#1102;%20&#1074;%20&#1095;&#1091;&#1076;&#1086;\!&#1044;&#1077;&#1090;&#1089;&#1082;&#1080;&#1081;%20&#1094;&#1077;&#1085;&#1090;&#1088;%20-%20&#1086;&#1092;&#1080;&#1094;.&#1076;&#1086;&#1082;-&#1090;&#1099;\&#1060;&#1080;&#1085;&#1072;&#1085;&#1089;&#1099;,%20&#1073;&#1091;&#1093;&#1075;&#1072;&#1083;&#1090;&#1077;&#1088;&#1080;&#1103;\&#1060;&#1080;&#1085;.&#1086;&#1090;&#1095;&#1077;&#1090;%20&#1062;&#1077;&#1085;&#1090;&#1088;&#1072;\&#1041;&#1102;&#1076;&#1078;&#1077;&#1090;\2010\&#1057;&#1074;&#1086;&#1076;%20&#1042;&#1077;&#1088;&#1102;%20&#1074;%20&#1095;&#1091;&#1076;&#1086;%20&#1085;&#1072;%2020.10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50;&#1086;&#1085;&#1089;&#1072;&#1083;&#1090;&#1080;&#1085;&#1075;\&#1050;&#1083;&#1080;&#1077;&#1085;&#1090;&#1099;\&#1041;&#1072;&#1088;&#1088;&#1077;&#1083;&#1100;\DOCUME~1\buh\LOCALS~1\Temp\Rar$DI00.781\&#1052;&#1072;&#1096;&#1072;\&#1054;&#1090;&#1095;&#1105;&#1090;%20&#1087;&#1086;%20&#1044;&#1044;&#1057;%2027[1].10.05%20&#1095;&#1080;&#1089;&#1090;&#1099;&#1081;\&#1054;&#1090;&#1095;&#1077;&#1090;&#1085;&#1086;&#1089;&#1090;&#1100;\2005%20&#1075;&#1086;&#1076;\&#1069;&#1082;&#1089;&#1087;&#1088;&#1077;&#1089;&#1089;-&#1073;&#1102;&#1076;&#1078;&#1077;&#1090;\&#1041;&#1102;&#1076;&#1078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50;&#1086;&#1085;&#1089;&#1072;&#1083;&#1090;&#1080;&#1085;&#1075;\&#1050;&#1083;&#1080;&#1077;&#1085;&#1090;&#1099;\&#1041;&#1072;&#1088;&#1088;&#1077;&#1083;&#1100;\DOCUME~1\buh\LOCALS~1\Temp\Rar$DI00.797\&#1086;&#1089;&#1085;&#1086;&#1074;&#1085;&#1099;&#1077;%20&#1089;&#1088;&#1077;&#1076;&#1089;&#1090;&#1074;&#1072;%20&#1087;&#1088;&#1086;&#1080;&#1079;&#1074;&#1086;&#1076;&#1089;&#1090;&#1074;&#1086;&#11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52;&#1086;&#1080;%20&#1076;&#1086;&#1082;&#1091;&#1084;&#1077;&#1085;&#1090;&#1099;\&#1040;&#1047;&#105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57;&#1074;&#1086;&#1076;%20&#1087;&#1086;%20KGW%20&#1079;&#1072;%20&#1052;&#1040;&#1056;&#1058;%2026.03.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DOCUME~1\buh\LOCALS~1\Temp\Rar$DI00.781\&#1052;&#1072;&#1096;&#1072;\&#1054;&#1090;&#1095;&#1105;&#1090;%20&#1087;&#1086;%20&#1044;&#1044;&#1057;%2027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7;&#1086;&#1092;&#1080;&#1103;\Desktop\&#1060;&#1080;&#1085;&#1072;&#1085;&#1089;&#1086;&#1074;&#1099;&#1081;%20&#1086;&#1090;&#1095;&#1077;&#1090;%20&#1087;&#1086;%20Norden_16.07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оступления"/>
      <sheetName val="Расходы"/>
      <sheetName val="Поступление"/>
      <sheetName val="Наим. товаров"/>
      <sheetName val="Прибыль общая"/>
      <sheetName val="Некомерческая"/>
      <sheetName val="ДДС Общий"/>
      <sheetName val="БИН Банк"/>
      <sheetName val="СберБанк"/>
      <sheetName val="Касса"/>
      <sheetName val="ЯндексКошелек"/>
      <sheetName val="Нематериальная помощь"/>
      <sheetName val="Стат."/>
      <sheetName val="СК"/>
    </sheetNames>
    <sheetDataSet>
      <sheetData sheetId="4">
        <row r="2">
          <cell r="A2" t="str">
            <v>Товар 9</v>
          </cell>
          <cell r="C2">
            <v>1</v>
          </cell>
        </row>
        <row r="3">
          <cell r="A3" t="str">
            <v>Товар 8</v>
          </cell>
          <cell r="C3">
            <v>2</v>
          </cell>
        </row>
        <row r="4">
          <cell r="A4" t="str">
            <v>Товар 7</v>
          </cell>
          <cell r="C4">
            <v>3</v>
          </cell>
        </row>
        <row r="5">
          <cell r="A5" t="str">
            <v>Товар 6</v>
          </cell>
          <cell r="C5">
            <v>4</v>
          </cell>
        </row>
        <row r="6">
          <cell r="A6" t="str">
            <v>Товар 5</v>
          </cell>
          <cell r="C6">
            <v>5</v>
          </cell>
        </row>
        <row r="7">
          <cell r="A7" t="str">
            <v>Товар 4</v>
          </cell>
        </row>
        <row r="8">
          <cell r="A8" t="str">
            <v>Товар 3</v>
          </cell>
        </row>
        <row r="9">
          <cell r="A9" t="str">
            <v>Товар 2</v>
          </cell>
        </row>
        <row r="10">
          <cell r="A10" t="str">
            <v>Товар 15</v>
          </cell>
        </row>
        <row r="11">
          <cell r="A11" t="str">
            <v>Товар 14</v>
          </cell>
        </row>
        <row r="12">
          <cell r="A12" t="str">
            <v>Товар 13</v>
          </cell>
        </row>
        <row r="13">
          <cell r="A13" t="str">
            <v>Товар 12</v>
          </cell>
        </row>
        <row r="14">
          <cell r="A14" t="str">
            <v>Товар 11</v>
          </cell>
        </row>
        <row r="15">
          <cell r="A15" t="str">
            <v>Товар 10</v>
          </cell>
        </row>
        <row r="16">
          <cell r="A16" t="str">
            <v>Слап-браслеты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Деньги"/>
      <sheetName val="Дебеторы"/>
      <sheetName val="Займы"/>
      <sheetName val="Поставщики"/>
      <sheetName val="Расчеты с постав"/>
      <sheetName val="ВВ Мира"/>
      <sheetName val="ВВ Ялтинская"/>
      <sheetName val="ВВ Фасады"/>
      <sheetName val="ВВ Склад"/>
      <sheetName val="Рамки ВВ"/>
      <sheetName val="оптов. отгрузки"/>
      <sheetName val="без налич выручка"/>
      <sheetName val="Сдано"/>
      <sheetName val="Доходы"/>
      <sheetName val="Склад"/>
      <sheetName val="2Аренда"/>
      <sheetName val="3 Обслуж помещ"/>
      <sheetName val="4 Обслуж оборуд"/>
      <sheetName val="5 Транспорт расх"/>
      <sheetName val="6 Маркетинг,реклама"/>
      <sheetName val="7 Командировки"/>
      <sheetName val="8 Связь"/>
      <sheetName val="9 Информац,юрид обслуж"/>
      <sheetName val="10 Обуч,подготов персонала"/>
      <sheetName val="11 Представ расх"/>
      <sheetName val="12 Хозяйст канц расх"/>
      <sheetName val="13 Непредвид расх"/>
      <sheetName val="14 Бензин"/>
      <sheetName val="15 Тамож платежи"/>
      <sheetName val="16Услуги Банка"/>
      <sheetName val="18 Проценты"/>
      <sheetName val="17 Финансы"/>
      <sheetName val="19 Сертификация"/>
      <sheetName val="20 Производство"/>
      <sheetName val="Планируемые расходы"/>
      <sheetName val="Затраты"/>
      <sheetName val="Зарплата"/>
      <sheetName val="Активы"/>
      <sheetName val="Выплата дивидендов"/>
      <sheetName val="Бюджет"/>
      <sheetName val="Данные"/>
    </sheetNames>
    <sheetDataSet>
      <sheetData sheetId="41">
        <row r="11">
          <cell r="A11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ЗС д."/>
      <sheetName val="АЗС я."/>
      <sheetName val="АЗС ф."/>
      <sheetName val="АЗС м."/>
      <sheetName val="АЗС а."/>
      <sheetName val="#ССЫЛК"/>
      <sheetName val="#ССЫЛ"/>
      <sheetName val="#ССЫ"/>
      <sheetName val="#СС"/>
      <sheetName val="#С"/>
      <sheetName val="#"/>
      <sheetName val="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отчет"/>
      <sheetName val="Графики"/>
      <sheetName val="Баланс"/>
      <sheetName val="Дебиторы"/>
      <sheetName val="Товар"/>
      <sheetName val="Дебиторы (2)"/>
      <sheetName val="Статистика"/>
      <sheetName val="Откл. от БДДС"/>
      <sheetName val="Откл. от БПИУ"/>
      <sheetName val="Динамика продаж"/>
      <sheetName val="Отклонение от плана продаж"/>
      <sheetName val="Закуп"/>
      <sheetName val="Прибыль м."/>
      <sheetName val="ДДС м."/>
      <sheetName val="Касса м."/>
      <sheetName val="Анализ СС"/>
      <sheetName val="ОС"/>
      <sheetName val="СК"/>
      <sheetName val="Свод"/>
      <sheetName val="Кредит"/>
      <sheetName val="Анализ OBI"/>
      <sheetName val="БПУ"/>
      <sheetName val="БДДС"/>
      <sheetName val="Переписка"/>
      <sheetName val="Лист1"/>
      <sheetName val="Контрагенты "/>
      <sheetName val="БПУ отк."/>
      <sheetName val="БДДС отк."/>
      <sheetName val="Аналитика"/>
      <sheetName val="План по ДДС"/>
      <sheetName val="Регламент"/>
      <sheetName val="Ольга"/>
      <sheetName val="П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5"/>
  <sheetViews>
    <sheetView zoomScalePageLayoutView="0" workbookViewId="0" topLeftCell="A1">
      <pane ySplit="3" topLeftCell="A157" activePane="bottomLeft" state="frozen"/>
      <selection pane="topLeft" activeCell="A1" sqref="A1"/>
      <selection pane="bottomLeft" activeCell="D160" sqref="D160:G160"/>
    </sheetView>
  </sheetViews>
  <sheetFormatPr defaultColWidth="9.140625" defaultRowHeight="12.75"/>
  <cols>
    <col min="1" max="1" width="10.140625" style="8" customWidth="1"/>
    <col min="2" max="2" width="28.28125" style="8" customWidth="1"/>
    <col min="3" max="3" width="41.421875" style="8" customWidth="1"/>
    <col min="4" max="4" width="13.57421875" style="8" customWidth="1"/>
    <col min="5" max="5" width="15.00390625" style="8" customWidth="1"/>
    <col min="6" max="6" width="12.57421875" style="8" customWidth="1"/>
    <col min="7" max="7" width="17.140625" style="8" customWidth="1"/>
    <col min="8" max="8" width="11.140625" style="8" bestFit="1" customWidth="1"/>
    <col min="9" max="9" width="40.8515625" style="8" customWidth="1"/>
    <col min="10" max="16384" width="9.140625" style="8" customWidth="1"/>
  </cols>
  <sheetData>
    <row r="1" ht="55.5" customHeight="1"/>
    <row r="2" spans="1:7" ht="15">
      <c r="A2" s="4" t="s">
        <v>1306</v>
      </c>
      <c r="B2" s="4" t="s">
        <v>1294</v>
      </c>
      <c r="C2" s="4" t="s">
        <v>1309</v>
      </c>
      <c r="D2" s="3" t="s">
        <v>1296</v>
      </c>
      <c r="E2" s="3" t="s">
        <v>1301</v>
      </c>
      <c r="F2" s="3" t="s">
        <v>1297</v>
      </c>
      <c r="G2" s="3" t="s">
        <v>1302</v>
      </c>
    </row>
    <row r="3" spans="1:9" ht="15">
      <c r="A3" s="9"/>
      <c r="B3" s="9"/>
      <c r="C3" s="9" t="s">
        <v>1292</v>
      </c>
      <c r="D3" s="10">
        <v>1106.37</v>
      </c>
      <c r="E3" s="10">
        <f>424050.38-91150-37210</f>
        <v>295690.38</v>
      </c>
      <c r="F3" s="10">
        <v>125436.94</v>
      </c>
      <c r="G3" s="10">
        <v>5999.56</v>
      </c>
      <c r="I3" s="36"/>
    </row>
    <row r="4" spans="1:9" ht="15">
      <c r="A4" s="11">
        <v>40544</v>
      </c>
      <c r="B4" s="38" t="s">
        <v>1386</v>
      </c>
      <c r="C4" s="38" t="s">
        <v>1387</v>
      </c>
      <c r="D4" s="37"/>
      <c r="E4" s="37"/>
      <c r="F4" s="39">
        <v>150</v>
      </c>
      <c r="G4" s="37"/>
      <c r="I4" s="36"/>
    </row>
    <row r="5" spans="1:9" s="12" customFormat="1" ht="15">
      <c r="A5" s="11">
        <v>40546</v>
      </c>
      <c r="B5" s="2" t="s">
        <v>1293</v>
      </c>
      <c r="C5" s="1" t="s">
        <v>1307</v>
      </c>
      <c r="D5" s="1">
        <v>1500</v>
      </c>
      <c r="E5" s="1"/>
      <c r="F5" s="1"/>
      <c r="G5" s="1"/>
      <c r="I5" s="35" t="s">
        <v>1290</v>
      </c>
    </row>
    <row r="6" spans="1:9" s="12" customFormat="1" ht="30">
      <c r="A6" s="11">
        <v>40547</v>
      </c>
      <c r="B6" s="2" t="s">
        <v>1454</v>
      </c>
      <c r="C6" s="1" t="s">
        <v>1307</v>
      </c>
      <c r="D6" s="1"/>
      <c r="E6" s="1"/>
      <c r="F6" s="1">
        <v>300</v>
      </c>
      <c r="G6" s="1"/>
      <c r="I6" s="35" t="s">
        <v>1463</v>
      </c>
    </row>
    <row r="7" spans="1:9" s="12" customFormat="1" ht="15">
      <c r="A7" s="11">
        <v>40551</v>
      </c>
      <c r="B7" s="21" t="s">
        <v>156</v>
      </c>
      <c r="C7" s="1" t="s">
        <v>1307</v>
      </c>
      <c r="D7" s="1">
        <v>2000</v>
      </c>
      <c r="E7" s="1"/>
      <c r="F7" s="1"/>
      <c r="G7" s="1"/>
      <c r="I7" s="35" t="s">
        <v>1303</v>
      </c>
    </row>
    <row r="8" spans="1:9" s="12" customFormat="1" ht="15">
      <c r="A8" s="11">
        <v>40553</v>
      </c>
      <c r="B8" s="21" t="s">
        <v>1298</v>
      </c>
      <c r="C8" s="1" t="s">
        <v>1307</v>
      </c>
      <c r="D8" s="1"/>
      <c r="E8" s="1"/>
      <c r="F8" s="1">
        <v>250</v>
      </c>
      <c r="G8" s="1"/>
      <c r="I8" s="35" t="s">
        <v>1289</v>
      </c>
    </row>
    <row r="9" spans="1:9" s="12" customFormat="1" ht="15">
      <c r="A9" s="11">
        <v>40554</v>
      </c>
      <c r="B9" s="21" t="s">
        <v>156</v>
      </c>
      <c r="C9" s="1" t="s">
        <v>1307</v>
      </c>
      <c r="D9" s="45">
        <v>1500</v>
      </c>
      <c r="E9" s="1"/>
      <c r="F9" s="1"/>
      <c r="G9" s="1"/>
      <c r="H9" s="42"/>
      <c r="I9" s="35" t="s">
        <v>1314</v>
      </c>
    </row>
    <row r="10" spans="1:9" s="12" customFormat="1" ht="15">
      <c r="A10" s="11">
        <v>40556</v>
      </c>
      <c r="B10" s="21" t="s">
        <v>1457</v>
      </c>
      <c r="C10" s="1" t="s">
        <v>1307</v>
      </c>
      <c r="D10" s="41"/>
      <c r="E10" s="1">
        <v>3.99</v>
      </c>
      <c r="F10" s="1"/>
      <c r="G10" s="1"/>
      <c r="H10" s="42"/>
      <c r="I10" s="35" t="s">
        <v>1315</v>
      </c>
    </row>
    <row r="11" spans="1:9" s="12" customFormat="1" ht="15">
      <c r="A11" s="11">
        <v>40557</v>
      </c>
      <c r="B11" s="21" t="s">
        <v>1388</v>
      </c>
      <c r="C11" s="1" t="s">
        <v>1307</v>
      </c>
      <c r="D11" s="1"/>
      <c r="E11" s="1"/>
      <c r="F11" s="1">
        <v>5000</v>
      </c>
      <c r="G11" s="1"/>
      <c r="I11" s="35" t="s">
        <v>1316</v>
      </c>
    </row>
    <row r="12" spans="1:9" s="12" customFormat="1" ht="15">
      <c r="A12" s="11">
        <v>40558</v>
      </c>
      <c r="B12" s="21" t="s">
        <v>1454</v>
      </c>
      <c r="C12" s="1" t="s">
        <v>1307</v>
      </c>
      <c r="D12" s="1"/>
      <c r="E12" s="1"/>
      <c r="F12" s="1">
        <v>800</v>
      </c>
      <c r="G12" s="1"/>
      <c r="I12" s="35"/>
    </row>
    <row r="13" spans="1:9" s="12" customFormat="1" ht="15">
      <c r="A13" s="11">
        <v>40559</v>
      </c>
      <c r="B13" s="21" t="s">
        <v>1335</v>
      </c>
      <c r="C13" s="1" t="s">
        <v>1315</v>
      </c>
      <c r="D13" s="1"/>
      <c r="E13" s="1"/>
      <c r="F13" s="1">
        <v>500</v>
      </c>
      <c r="G13" s="1"/>
      <c r="I13" s="35" t="s">
        <v>1307</v>
      </c>
    </row>
    <row r="14" spans="1:9" s="12" customFormat="1" ht="15">
      <c r="A14" s="11">
        <v>40559</v>
      </c>
      <c r="B14" s="21" t="s">
        <v>1336</v>
      </c>
      <c r="C14" s="1" t="s">
        <v>1290</v>
      </c>
      <c r="D14" s="1"/>
      <c r="E14" s="1"/>
      <c r="F14" s="1">
        <v>100</v>
      </c>
      <c r="G14" s="1"/>
      <c r="I14" s="35" t="s">
        <v>1299</v>
      </c>
    </row>
    <row r="15" spans="1:9" s="12" customFormat="1" ht="30">
      <c r="A15" s="11">
        <v>40560</v>
      </c>
      <c r="B15" s="21" t="s">
        <v>1458</v>
      </c>
      <c r="C15" s="1" t="s">
        <v>1307</v>
      </c>
      <c r="D15" s="1"/>
      <c r="E15" s="1">
        <v>600</v>
      </c>
      <c r="F15" s="1"/>
      <c r="G15" s="1"/>
      <c r="I15" s="35" t="s">
        <v>1317</v>
      </c>
    </row>
    <row r="16" spans="1:9" s="12" customFormat="1" ht="15">
      <c r="A16" s="11">
        <v>40562</v>
      </c>
      <c r="B16" s="21" t="s">
        <v>1459</v>
      </c>
      <c r="C16" s="1" t="s">
        <v>1307</v>
      </c>
      <c r="D16" s="1"/>
      <c r="E16" s="1">
        <v>4.99</v>
      </c>
      <c r="F16" s="1"/>
      <c r="G16" s="1"/>
      <c r="I16" s="35" t="s">
        <v>1460</v>
      </c>
    </row>
    <row r="17" spans="1:9" s="12" customFormat="1" ht="15">
      <c r="A17" s="11">
        <v>40563</v>
      </c>
      <c r="B17" s="21" t="s">
        <v>1335</v>
      </c>
      <c r="C17" s="1" t="s">
        <v>1290</v>
      </c>
      <c r="D17" s="1"/>
      <c r="E17" s="1"/>
      <c r="F17" s="1">
        <v>397</v>
      </c>
      <c r="G17" s="1"/>
      <c r="I17" s="35" t="s">
        <v>1318</v>
      </c>
    </row>
    <row r="18" spans="1:9" s="12" customFormat="1" ht="30">
      <c r="A18" s="11">
        <v>40563</v>
      </c>
      <c r="B18" s="21" t="s">
        <v>1455</v>
      </c>
      <c r="C18" s="1" t="s">
        <v>1314</v>
      </c>
      <c r="D18" s="1"/>
      <c r="E18" s="1"/>
      <c r="F18" s="1">
        <v>500</v>
      </c>
      <c r="G18" s="1"/>
      <c r="I18" s="35" t="s">
        <v>1319</v>
      </c>
    </row>
    <row r="19" spans="1:9" s="12" customFormat="1" ht="15">
      <c r="A19" s="11">
        <v>40568</v>
      </c>
      <c r="B19" s="21" t="s">
        <v>1461</v>
      </c>
      <c r="C19" s="1" t="s">
        <v>1307</v>
      </c>
      <c r="D19" s="1"/>
      <c r="E19" s="1">
        <v>99.9</v>
      </c>
      <c r="F19" s="1"/>
      <c r="G19" s="1"/>
      <c r="I19" s="35" t="s">
        <v>1308</v>
      </c>
    </row>
    <row r="20" spans="1:9" s="12" customFormat="1" ht="15">
      <c r="A20" s="11">
        <v>40569</v>
      </c>
      <c r="B20" s="21" t="s">
        <v>157</v>
      </c>
      <c r="C20" s="1" t="s">
        <v>1290</v>
      </c>
      <c r="D20" s="1"/>
      <c r="E20" s="1"/>
      <c r="F20" s="1">
        <v>100</v>
      </c>
      <c r="G20" s="1"/>
      <c r="I20" s="35" t="s">
        <v>1320</v>
      </c>
    </row>
    <row r="21" spans="1:9" s="12" customFormat="1" ht="15">
      <c r="A21" s="11">
        <v>40572</v>
      </c>
      <c r="B21" s="21" t="s">
        <v>1422</v>
      </c>
      <c r="C21" s="1" t="s">
        <v>1290</v>
      </c>
      <c r="D21" s="1"/>
      <c r="E21" s="1"/>
      <c r="F21" s="1">
        <v>500</v>
      </c>
      <c r="G21" s="1"/>
      <c r="I21" s="40" t="s">
        <v>1300</v>
      </c>
    </row>
    <row r="22" spans="1:9" s="12" customFormat="1" ht="15">
      <c r="A22" s="11">
        <v>40576</v>
      </c>
      <c r="B22" s="21" t="s">
        <v>1293</v>
      </c>
      <c r="C22" s="1" t="s">
        <v>1307</v>
      </c>
      <c r="D22" s="45">
        <v>1500</v>
      </c>
      <c r="E22" s="1"/>
      <c r="F22" s="1"/>
      <c r="G22" s="1"/>
      <c r="H22" s="42"/>
      <c r="I22" s="35"/>
    </row>
    <row r="23" spans="1:9" s="12" customFormat="1" ht="45">
      <c r="A23" s="11">
        <v>40578</v>
      </c>
      <c r="B23" s="21" t="s">
        <v>1056</v>
      </c>
      <c r="C23" s="1" t="s">
        <v>1057</v>
      </c>
      <c r="D23" s="45"/>
      <c r="E23" s="1">
        <v>599135.8</v>
      </c>
      <c r="F23" s="1"/>
      <c r="G23" s="1"/>
      <c r="H23" s="42"/>
      <c r="I23" s="35"/>
    </row>
    <row r="24" spans="1:7" s="12" customFormat="1" ht="30">
      <c r="A24" s="11">
        <v>40588</v>
      </c>
      <c r="B24" s="2" t="s">
        <v>1458</v>
      </c>
      <c r="C24" s="2" t="s">
        <v>1307</v>
      </c>
      <c r="D24" s="1"/>
      <c r="E24" s="1">
        <v>800</v>
      </c>
      <c r="F24" s="1"/>
      <c r="G24" s="1"/>
    </row>
    <row r="25" spans="1:7" s="12" customFormat="1" ht="30">
      <c r="A25" s="11">
        <v>40589</v>
      </c>
      <c r="B25" s="2" t="s">
        <v>1058</v>
      </c>
      <c r="C25" s="2" t="s">
        <v>1307</v>
      </c>
      <c r="D25" s="1"/>
      <c r="E25" s="1">
        <v>100.89</v>
      </c>
      <c r="F25" s="1"/>
      <c r="G25" s="1"/>
    </row>
    <row r="26" spans="1:7" s="12" customFormat="1" ht="15">
      <c r="A26" s="11">
        <v>40590</v>
      </c>
      <c r="B26" s="2" t="s">
        <v>1059</v>
      </c>
      <c r="C26" s="2" t="s">
        <v>1307</v>
      </c>
      <c r="D26" s="1"/>
      <c r="E26" s="1">
        <v>10000</v>
      </c>
      <c r="F26" s="1"/>
      <c r="G26" s="1"/>
    </row>
    <row r="27" spans="1:7" s="12" customFormat="1" ht="15">
      <c r="A27" s="11">
        <v>40595</v>
      </c>
      <c r="B27" s="2" t="s">
        <v>1073</v>
      </c>
      <c r="C27" s="2" t="s">
        <v>1307</v>
      </c>
      <c r="D27" s="1"/>
      <c r="E27" s="1">
        <v>3.99</v>
      </c>
      <c r="F27" s="1"/>
      <c r="G27" s="1"/>
    </row>
    <row r="28" spans="1:7" s="12" customFormat="1" ht="45">
      <c r="A28" s="11">
        <v>40599</v>
      </c>
      <c r="B28" s="2" t="s">
        <v>1074</v>
      </c>
      <c r="C28" s="2" t="s">
        <v>1307</v>
      </c>
      <c r="D28" s="1"/>
      <c r="E28" s="1">
        <v>5.99</v>
      </c>
      <c r="F28" s="1"/>
      <c r="G28" s="1"/>
    </row>
    <row r="29" spans="1:7" s="12" customFormat="1" ht="15">
      <c r="A29" s="11">
        <v>40600</v>
      </c>
      <c r="B29" s="2" t="s">
        <v>563</v>
      </c>
      <c r="C29" s="2" t="s">
        <v>1307</v>
      </c>
      <c r="D29" s="1"/>
      <c r="E29" s="1"/>
      <c r="F29" s="1">
        <v>500</v>
      </c>
      <c r="G29" s="1"/>
    </row>
    <row r="30" spans="1:7" s="12" customFormat="1" ht="15">
      <c r="A30" s="11">
        <v>40607</v>
      </c>
      <c r="B30" s="2" t="s">
        <v>1156</v>
      </c>
      <c r="C30" s="2" t="s">
        <v>1307</v>
      </c>
      <c r="D30" s="1"/>
      <c r="E30" s="1">
        <v>12.98</v>
      </c>
      <c r="F30" s="1"/>
      <c r="G30" s="1"/>
    </row>
    <row r="31" spans="1:7" s="12" customFormat="1" ht="15">
      <c r="A31" s="11">
        <v>40610</v>
      </c>
      <c r="B31" s="21" t="s">
        <v>1154</v>
      </c>
      <c r="C31" s="1" t="s">
        <v>1307</v>
      </c>
      <c r="D31" s="1"/>
      <c r="E31" s="1"/>
      <c r="F31" s="1">
        <v>1000</v>
      </c>
      <c r="G31" s="1"/>
    </row>
    <row r="32" spans="1:7" s="12" customFormat="1" ht="15">
      <c r="A32" s="11">
        <v>40617</v>
      </c>
      <c r="B32" s="21" t="s">
        <v>1155</v>
      </c>
      <c r="C32" s="1" t="s">
        <v>1314</v>
      </c>
      <c r="D32" s="1"/>
      <c r="E32" s="1"/>
      <c r="F32" s="1">
        <v>1000</v>
      </c>
      <c r="G32" s="1"/>
    </row>
    <row r="33" spans="1:7" s="12" customFormat="1" ht="15">
      <c r="A33" s="11">
        <v>40617</v>
      </c>
      <c r="B33" s="21" t="s">
        <v>1121</v>
      </c>
      <c r="C33" s="1" t="s">
        <v>1307</v>
      </c>
      <c r="D33" s="1"/>
      <c r="E33" s="1"/>
      <c r="F33" s="1"/>
      <c r="G33" s="1">
        <v>842</v>
      </c>
    </row>
    <row r="34" spans="1:7" s="12" customFormat="1" ht="30">
      <c r="A34" s="11">
        <v>40619</v>
      </c>
      <c r="B34" s="21" t="s">
        <v>1458</v>
      </c>
      <c r="C34" s="1" t="s">
        <v>1307</v>
      </c>
      <c r="D34" s="1"/>
      <c r="E34" s="1">
        <v>500</v>
      </c>
      <c r="F34" s="1"/>
      <c r="G34" s="1"/>
    </row>
    <row r="35" spans="1:7" s="12" customFormat="1" ht="30">
      <c r="A35" s="11">
        <v>40632</v>
      </c>
      <c r="B35" s="2" t="s">
        <v>1157</v>
      </c>
      <c r="C35" s="2" t="s">
        <v>1307</v>
      </c>
      <c r="D35" s="1"/>
      <c r="E35" s="1">
        <v>2.99</v>
      </c>
      <c r="F35" s="1"/>
      <c r="G35" s="1"/>
    </row>
    <row r="36" spans="1:7" s="12" customFormat="1" ht="15">
      <c r="A36" s="11">
        <v>40634</v>
      </c>
      <c r="B36" s="21" t="s">
        <v>1524</v>
      </c>
      <c r="C36" s="1" t="s">
        <v>1314</v>
      </c>
      <c r="D36" s="1"/>
      <c r="E36" s="1"/>
      <c r="F36" s="1">
        <v>150</v>
      </c>
      <c r="G36" s="1"/>
    </row>
    <row r="37" spans="1:7" s="12" customFormat="1" ht="15">
      <c r="A37" s="11">
        <v>40636</v>
      </c>
      <c r="B37" s="21" t="s">
        <v>1525</v>
      </c>
      <c r="C37" s="1" t="s">
        <v>1307</v>
      </c>
      <c r="D37" s="1"/>
      <c r="E37" s="1"/>
      <c r="F37" s="1">
        <v>900</v>
      </c>
      <c r="G37" s="1"/>
    </row>
    <row r="38" spans="1:7" s="12" customFormat="1" ht="15">
      <c r="A38" s="11">
        <v>40636</v>
      </c>
      <c r="B38" s="2" t="s">
        <v>1454</v>
      </c>
      <c r="C38" s="2" t="s">
        <v>1331</v>
      </c>
      <c r="D38" s="1"/>
      <c r="E38" s="1"/>
      <c r="F38" s="1">
        <v>800</v>
      </c>
      <c r="G38" s="1"/>
    </row>
    <row r="39" spans="1:7" s="12" customFormat="1" ht="15">
      <c r="A39" s="11">
        <v>40637</v>
      </c>
      <c r="B39" s="2" t="s">
        <v>1121</v>
      </c>
      <c r="C39" s="2" t="s">
        <v>1331</v>
      </c>
      <c r="D39" s="1"/>
      <c r="E39" s="1"/>
      <c r="F39" s="1"/>
      <c r="G39" s="1">
        <v>1160</v>
      </c>
    </row>
    <row r="40" spans="1:7" s="12" customFormat="1" ht="15">
      <c r="A40" s="11">
        <v>40640</v>
      </c>
      <c r="B40" s="21" t="s">
        <v>1154</v>
      </c>
      <c r="C40" s="2" t="s">
        <v>1331</v>
      </c>
      <c r="D40" s="1"/>
      <c r="E40" s="1"/>
      <c r="F40" s="1">
        <v>500</v>
      </c>
      <c r="G40" s="1"/>
    </row>
    <row r="41" spans="1:7" s="12" customFormat="1" ht="30">
      <c r="A41" s="11">
        <v>40640</v>
      </c>
      <c r="B41" s="2" t="s">
        <v>1603</v>
      </c>
      <c r="C41" s="2" t="s">
        <v>1307</v>
      </c>
      <c r="D41" s="1"/>
      <c r="E41" s="1">
        <v>2.99</v>
      </c>
      <c r="F41" s="1"/>
      <c r="G41" s="1"/>
    </row>
    <row r="42" spans="1:7" s="12" customFormat="1" ht="30">
      <c r="A42" s="11">
        <v>40646</v>
      </c>
      <c r="B42" s="2" t="s">
        <v>1614</v>
      </c>
      <c r="C42" s="2" t="s">
        <v>1307</v>
      </c>
      <c r="D42" s="1"/>
      <c r="E42" s="1">
        <v>2.99</v>
      </c>
      <c r="F42" s="1"/>
      <c r="G42" s="1"/>
    </row>
    <row r="43" spans="1:7" s="12" customFormat="1" ht="30">
      <c r="A43" s="11">
        <v>40648</v>
      </c>
      <c r="B43" s="21" t="s">
        <v>1458</v>
      </c>
      <c r="C43" s="1" t="s">
        <v>1307</v>
      </c>
      <c r="D43" s="1"/>
      <c r="E43" s="1">
        <v>650</v>
      </c>
      <c r="F43" s="1"/>
      <c r="G43" s="1"/>
    </row>
    <row r="44" spans="1:7" s="12" customFormat="1" ht="15">
      <c r="A44" s="11">
        <v>40648</v>
      </c>
      <c r="B44" s="2" t="s">
        <v>1604</v>
      </c>
      <c r="C44" s="2" t="s">
        <v>1605</v>
      </c>
      <c r="D44" s="1"/>
      <c r="E44" s="1">
        <v>15000</v>
      </c>
      <c r="F44" s="1"/>
      <c r="G44" s="1"/>
    </row>
    <row r="45" spans="1:7" s="12" customFormat="1" ht="15">
      <c r="A45" s="11">
        <v>40653</v>
      </c>
      <c r="B45" s="21" t="s">
        <v>1549</v>
      </c>
      <c r="C45" s="2" t="s">
        <v>1326</v>
      </c>
      <c r="D45" s="1"/>
      <c r="E45" s="1"/>
      <c r="F45" s="1">
        <v>1000</v>
      </c>
      <c r="G45" s="1"/>
    </row>
    <row r="46" spans="1:7" s="12" customFormat="1" ht="15">
      <c r="A46" s="11">
        <v>40666</v>
      </c>
      <c r="B46" s="21" t="s">
        <v>1568</v>
      </c>
      <c r="C46" s="2" t="s">
        <v>1323</v>
      </c>
      <c r="D46" s="1"/>
      <c r="E46" s="1"/>
      <c r="F46" s="1">
        <v>1000</v>
      </c>
      <c r="G46" s="1"/>
    </row>
    <row r="47" spans="1:7" s="12" customFormat="1" ht="15">
      <c r="A47" s="11">
        <v>40667</v>
      </c>
      <c r="B47" s="2" t="s">
        <v>1293</v>
      </c>
      <c r="C47" s="1" t="s">
        <v>1307</v>
      </c>
      <c r="D47" s="1">
        <v>1500</v>
      </c>
      <c r="E47" s="1"/>
      <c r="F47" s="1"/>
      <c r="G47" s="1"/>
    </row>
    <row r="48" spans="1:7" s="12" customFormat="1" ht="15">
      <c r="A48" s="11">
        <v>40670</v>
      </c>
      <c r="B48" s="2" t="s">
        <v>614</v>
      </c>
      <c r="C48" s="2" t="s">
        <v>1307</v>
      </c>
      <c r="D48" s="1"/>
      <c r="E48" s="1">
        <v>0.99</v>
      </c>
      <c r="F48" s="1"/>
      <c r="G48" s="1"/>
    </row>
    <row r="49" spans="1:7" s="12" customFormat="1" ht="30">
      <c r="A49" s="11">
        <v>40675</v>
      </c>
      <c r="B49" s="21" t="s">
        <v>1458</v>
      </c>
      <c r="C49" s="1" t="s">
        <v>1307</v>
      </c>
      <c r="D49" s="1"/>
      <c r="E49" s="1">
        <v>650</v>
      </c>
      <c r="F49" s="1"/>
      <c r="G49" s="1"/>
    </row>
    <row r="50" spans="1:7" s="12" customFormat="1" ht="30">
      <c r="A50" s="11">
        <v>40675</v>
      </c>
      <c r="B50" s="21" t="s">
        <v>615</v>
      </c>
      <c r="C50" s="1" t="s">
        <v>616</v>
      </c>
      <c r="D50" s="1"/>
      <c r="E50" s="1">
        <v>50000</v>
      </c>
      <c r="F50" s="1"/>
      <c r="G50" s="1"/>
    </row>
    <row r="51" spans="1:7" s="12" customFormat="1" ht="15">
      <c r="A51" s="11">
        <v>40678</v>
      </c>
      <c r="B51" s="21" t="s">
        <v>1869</v>
      </c>
      <c r="C51" s="1" t="s">
        <v>1307</v>
      </c>
      <c r="D51" s="1"/>
      <c r="E51" s="1"/>
      <c r="F51" s="1">
        <v>500</v>
      </c>
      <c r="G51" s="1"/>
    </row>
    <row r="52" spans="1:7" s="12" customFormat="1" ht="15">
      <c r="A52" s="11">
        <v>40679</v>
      </c>
      <c r="B52" s="21" t="s">
        <v>159</v>
      </c>
      <c r="C52" s="1" t="s">
        <v>1307</v>
      </c>
      <c r="D52" s="1"/>
      <c r="E52" s="1"/>
      <c r="F52" s="1">
        <v>1000</v>
      </c>
      <c r="G52" s="1"/>
    </row>
    <row r="53" spans="1:7" s="12" customFormat="1" ht="30">
      <c r="A53" s="11">
        <v>40682</v>
      </c>
      <c r="B53" s="21" t="s">
        <v>1815</v>
      </c>
      <c r="C53" s="1" t="s">
        <v>1299</v>
      </c>
      <c r="D53" s="1"/>
      <c r="E53" s="1">
        <v>99.9</v>
      </c>
      <c r="F53" s="1"/>
      <c r="G53" s="1"/>
    </row>
    <row r="54" spans="1:9" s="12" customFormat="1" ht="30">
      <c r="A54" s="11">
        <v>40693</v>
      </c>
      <c r="B54" s="69" t="s">
        <v>1849</v>
      </c>
      <c r="C54" s="1" t="s">
        <v>1814</v>
      </c>
      <c r="D54" s="1"/>
      <c r="E54" s="71">
        <v>15614</v>
      </c>
      <c r="F54" s="1"/>
      <c r="G54" s="1"/>
      <c r="H54" s="70" t="s">
        <v>1847</v>
      </c>
      <c r="I54" s="33"/>
    </row>
    <row r="55" spans="1:7" s="12" customFormat="1" ht="15">
      <c r="A55" s="11">
        <v>40700</v>
      </c>
      <c r="B55" s="48" t="s">
        <v>1816</v>
      </c>
      <c r="C55" s="2" t="s">
        <v>1307</v>
      </c>
      <c r="D55" s="1"/>
      <c r="E55" s="1">
        <v>2000</v>
      </c>
      <c r="F55" s="1"/>
      <c r="G55" s="1"/>
    </row>
    <row r="56" spans="1:7" s="12" customFormat="1" ht="30">
      <c r="A56" s="11">
        <v>40702</v>
      </c>
      <c r="B56" s="48" t="s">
        <v>1819</v>
      </c>
      <c r="C56" s="2" t="s">
        <v>1307</v>
      </c>
      <c r="D56" s="1"/>
      <c r="E56" s="1">
        <v>300</v>
      </c>
      <c r="F56" s="1"/>
      <c r="G56" s="1"/>
    </row>
    <row r="57" spans="1:7" s="12" customFormat="1" ht="15">
      <c r="A57" s="11">
        <v>40703</v>
      </c>
      <c r="B57" s="48" t="s">
        <v>1820</v>
      </c>
      <c r="C57" s="2" t="s">
        <v>1307</v>
      </c>
      <c r="D57" s="1"/>
      <c r="E57" s="1">
        <v>0.07</v>
      </c>
      <c r="F57" s="1"/>
      <c r="G57" s="1"/>
    </row>
    <row r="58" spans="1:7" s="12" customFormat="1" ht="30">
      <c r="A58" s="11">
        <v>40703</v>
      </c>
      <c r="B58" s="48" t="s">
        <v>1458</v>
      </c>
      <c r="C58" s="2" t="s">
        <v>1307</v>
      </c>
      <c r="D58" s="1"/>
      <c r="E58" s="1">
        <v>600</v>
      </c>
      <c r="F58" s="1"/>
      <c r="G58" s="1"/>
    </row>
    <row r="59" spans="1:9" s="12" customFormat="1" ht="15">
      <c r="A59" s="11">
        <v>40704</v>
      </c>
      <c r="B59" s="2" t="s">
        <v>1869</v>
      </c>
      <c r="C59" s="1" t="s">
        <v>1307</v>
      </c>
      <c r="D59" s="1"/>
      <c r="E59" s="1"/>
      <c r="F59" s="1">
        <v>500</v>
      </c>
      <c r="G59" s="1"/>
      <c r="I59" s="33"/>
    </row>
    <row r="60" spans="1:7" s="12" customFormat="1" ht="30">
      <c r="A60" s="11">
        <v>40706</v>
      </c>
      <c r="B60" s="38" t="s">
        <v>1870</v>
      </c>
      <c r="C60" s="38" t="s">
        <v>1307</v>
      </c>
      <c r="D60" s="37"/>
      <c r="E60" s="37"/>
      <c r="F60" s="39">
        <v>2000</v>
      </c>
      <c r="G60" s="37"/>
    </row>
    <row r="61" spans="1:7" s="12" customFormat="1" ht="15">
      <c r="A61" s="11">
        <v>40709</v>
      </c>
      <c r="B61" s="2" t="s">
        <v>1868</v>
      </c>
      <c r="C61" s="1" t="s">
        <v>1307</v>
      </c>
      <c r="D61" s="1"/>
      <c r="E61" s="1"/>
      <c r="F61" s="1">
        <v>300</v>
      </c>
      <c r="G61" s="1"/>
    </row>
    <row r="62" spans="1:9" s="12" customFormat="1" ht="15">
      <c r="A62" s="11">
        <v>40715</v>
      </c>
      <c r="B62" s="2" t="s">
        <v>1813</v>
      </c>
      <c r="C62" s="1" t="s">
        <v>1307</v>
      </c>
      <c r="D62" s="1"/>
      <c r="E62" s="1"/>
      <c r="F62" s="1"/>
      <c r="G62" s="1">
        <v>1910.4</v>
      </c>
      <c r="I62" s="33"/>
    </row>
    <row r="63" spans="1:9" s="12" customFormat="1" ht="30">
      <c r="A63" s="11">
        <v>40724</v>
      </c>
      <c r="B63" s="69" t="s">
        <v>1848</v>
      </c>
      <c r="C63" s="1" t="s">
        <v>1814</v>
      </c>
      <c r="D63" s="1"/>
      <c r="E63" s="71">
        <v>1754</v>
      </c>
      <c r="F63" s="1"/>
      <c r="G63" s="1"/>
      <c r="H63" s="70" t="s">
        <v>1847</v>
      </c>
      <c r="I63" s="33"/>
    </row>
    <row r="64" spans="1:7" s="12" customFormat="1" ht="30">
      <c r="A64" s="11">
        <v>40725</v>
      </c>
      <c r="B64" s="48" t="s">
        <v>1819</v>
      </c>
      <c r="C64" s="2" t="s">
        <v>1307</v>
      </c>
      <c r="D64" s="1"/>
      <c r="E64" s="1">
        <v>300</v>
      </c>
      <c r="F64" s="1"/>
      <c r="G64" s="1"/>
    </row>
    <row r="65" spans="1:7" s="12" customFormat="1" ht="30">
      <c r="A65" s="11">
        <v>40735</v>
      </c>
      <c r="B65" s="48" t="s">
        <v>1458</v>
      </c>
      <c r="C65" s="2" t="s">
        <v>1307</v>
      </c>
      <c r="D65" s="1"/>
      <c r="E65" s="1">
        <v>650</v>
      </c>
      <c r="F65" s="1"/>
      <c r="G65" s="1"/>
    </row>
    <row r="66" spans="1:9" s="12" customFormat="1" ht="15">
      <c r="A66" s="11">
        <v>40739</v>
      </c>
      <c r="B66" s="93" t="s">
        <v>1695</v>
      </c>
      <c r="C66" s="1" t="s">
        <v>1331</v>
      </c>
      <c r="D66" s="1"/>
      <c r="E66" s="71"/>
      <c r="F66" s="1"/>
      <c r="G66" s="1">
        <v>9.95</v>
      </c>
      <c r="H66" s="70"/>
      <c r="I66" s="33"/>
    </row>
    <row r="67" spans="1:9" s="12" customFormat="1" ht="60">
      <c r="A67" s="11">
        <v>40744</v>
      </c>
      <c r="B67" s="73" t="s">
        <v>1694</v>
      </c>
      <c r="C67" s="1" t="s">
        <v>1331</v>
      </c>
      <c r="D67" s="1">
        <v>4776.4</v>
      </c>
      <c r="E67" s="71"/>
      <c r="F67" s="1"/>
      <c r="G67" s="1"/>
      <c r="H67" s="70"/>
      <c r="I67" s="33"/>
    </row>
    <row r="68" spans="1:7" s="12" customFormat="1" ht="15">
      <c r="A68" s="11">
        <v>40746</v>
      </c>
      <c r="B68" s="48" t="s">
        <v>1690</v>
      </c>
      <c r="C68" s="2" t="s">
        <v>1307</v>
      </c>
      <c r="D68" s="1"/>
      <c r="E68" s="1">
        <v>1500</v>
      </c>
      <c r="F68" s="1"/>
      <c r="G68" s="1"/>
    </row>
    <row r="69" spans="1:7" s="12" customFormat="1" ht="15">
      <c r="A69" s="11">
        <v>40748</v>
      </c>
      <c r="B69" s="2" t="s">
        <v>1293</v>
      </c>
      <c r="C69" s="1" t="s">
        <v>1307</v>
      </c>
      <c r="D69" s="1">
        <v>1000</v>
      </c>
      <c r="E69" s="1"/>
      <c r="F69" s="1"/>
      <c r="G69" s="1"/>
    </row>
    <row r="70" spans="1:7" s="12" customFormat="1" ht="30">
      <c r="A70" s="11">
        <v>40748</v>
      </c>
      <c r="B70" s="2" t="s">
        <v>1468</v>
      </c>
      <c r="C70" s="2" t="s">
        <v>1469</v>
      </c>
      <c r="D70" s="1"/>
      <c r="E70" s="1"/>
      <c r="F70" s="1">
        <v>365</v>
      </c>
      <c r="G70" s="1"/>
    </row>
    <row r="71" spans="1:9" s="12" customFormat="1" ht="75">
      <c r="A71" s="11">
        <v>40754</v>
      </c>
      <c r="B71" s="73" t="s">
        <v>644</v>
      </c>
      <c r="C71" s="1" t="s">
        <v>761</v>
      </c>
      <c r="D71" s="1"/>
      <c r="E71" s="71"/>
      <c r="F71" s="1">
        <v>15000</v>
      </c>
      <c r="G71" s="1"/>
      <c r="H71" s="70"/>
      <c r="I71" s="33"/>
    </row>
    <row r="72" spans="1:9" s="12" customFormat="1" ht="30" customHeight="1">
      <c r="A72" s="11">
        <v>40754</v>
      </c>
      <c r="B72" s="48" t="s">
        <v>362</v>
      </c>
      <c r="C72" s="1" t="s">
        <v>1331</v>
      </c>
      <c r="D72" s="1"/>
      <c r="E72" s="75">
        <v>309.99</v>
      </c>
      <c r="F72" s="1"/>
      <c r="G72" s="1"/>
      <c r="H72" s="76"/>
      <c r="I72" s="106"/>
    </row>
    <row r="73" spans="1:9" s="12" customFormat="1" ht="75">
      <c r="A73" s="11">
        <v>40754</v>
      </c>
      <c r="B73" s="69" t="s">
        <v>1768</v>
      </c>
      <c r="C73" s="1" t="s">
        <v>1814</v>
      </c>
      <c r="D73" s="1"/>
      <c r="E73" s="71">
        <v>88210.94</v>
      </c>
      <c r="F73" s="1"/>
      <c r="G73" s="1"/>
      <c r="H73" s="70" t="s">
        <v>1847</v>
      </c>
      <c r="I73" s="33"/>
    </row>
    <row r="74" spans="1:9" s="12" customFormat="1" ht="15">
      <c r="A74" s="11">
        <v>40761</v>
      </c>
      <c r="B74" s="95" t="s">
        <v>1341</v>
      </c>
      <c r="C74" s="1" t="s">
        <v>1331</v>
      </c>
      <c r="D74" s="1">
        <v>600</v>
      </c>
      <c r="E74" s="71"/>
      <c r="F74" s="1"/>
      <c r="G74" s="1"/>
      <c r="H74" s="70"/>
      <c r="I74" s="33"/>
    </row>
    <row r="75" spans="1:7" s="12" customFormat="1" ht="30">
      <c r="A75" s="11">
        <v>40766</v>
      </c>
      <c r="B75" s="48" t="s">
        <v>1458</v>
      </c>
      <c r="C75" s="2" t="s">
        <v>1307</v>
      </c>
      <c r="D75" s="1"/>
      <c r="E75" s="1">
        <v>600</v>
      </c>
      <c r="F75" s="1"/>
      <c r="G75" s="1"/>
    </row>
    <row r="76" spans="1:9" s="12" customFormat="1" ht="15">
      <c r="A76" s="11">
        <v>40775</v>
      </c>
      <c r="B76" s="95" t="s">
        <v>156</v>
      </c>
      <c r="C76" s="1" t="s">
        <v>1331</v>
      </c>
      <c r="D76" s="1">
        <v>200</v>
      </c>
      <c r="E76" s="71"/>
      <c r="F76" s="1"/>
      <c r="G76" s="1"/>
      <c r="H76" s="70"/>
      <c r="I76" s="33"/>
    </row>
    <row r="77" spans="1:9" s="12" customFormat="1" ht="15">
      <c r="A77" s="77">
        <v>40780</v>
      </c>
      <c r="B77" s="78" t="s">
        <v>1868</v>
      </c>
      <c r="C77" s="79" t="s">
        <v>1331</v>
      </c>
      <c r="D77" s="79"/>
      <c r="E77" s="80"/>
      <c r="F77" s="79">
        <v>500</v>
      </c>
      <c r="G77" s="79"/>
      <c r="H77" s="70"/>
      <c r="I77" s="33"/>
    </row>
    <row r="78" spans="1:9" s="12" customFormat="1" ht="34.5" customHeight="1">
      <c r="A78" s="11">
        <v>40785</v>
      </c>
      <c r="B78" s="48" t="s">
        <v>362</v>
      </c>
      <c r="C78" s="1" t="s">
        <v>1331</v>
      </c>
      <c r="D78" s="1"/>
      <c r="E78" s="75">
        <v>521.04</v>
      </c>
      <c r="F78" s="1"/>
      <c r="G78" s="1"/>
      <c r="H78" s="76"/>
      <c r="I78" s="33"/>
    </row>
    <row r="79" spans="1:9" s="12" customFormat="1" ht="75">
      <c r="A79" s="11">
        <v>40786</v>
      </c>
      <c r="B79" s="69" t="s">
        <v>1042</v>
      </c>
      <c r="C79" s="1" t="s">
        <v>1814</v>
      </c>
      <c r="D79" s="1"/>
      <c r="E79" s="71">
        <v>117971.85</v>
      </c>
      <c r="F79" s="1"/>
      <c r="G79" s="1"/>
      <c r="H79" s="70" t="s">
        <v>1847</v>
      </c>
      <c r="I79" s="33"/>
    </row>
    <row r="80" spans="1:7" s="12" customFormat="1" ht="15">
      <c r="A80" s="11">
        <v>40787</v>
      </c>
      <c r="B80" s="2" t="s">
        <v>1293</v>
      </c>
      <c r="C80" s="1" t="s">
        <v>1307</v>
      </c>
      <c r="D80" s="1">
        <v>1000</v>
      </c>
      <c r="E80" s="1"/>
      <c r="F80" s="1"/>
      <c r="G80" s="1"/>
    </row>
    <row r="81" spans="1:7" s="12" customFormat="1" ht="15">
      <c r="A81" s="11">
        <v>40787</v>
      </c>
      <c r="B81" s="48" t="s">
        <v>28</v>
      </c>
      <c r="C81" s="2" t="s">
        <v>1307</v>
      </c>
      <c r="D81" s="1"/>
      <c r="E81" s="1">
        <v>7000</v>
      </c>
      <c r="F81" s="1"/>
      <c r="G81" s="1"/>
    </row>
    <row r="82" spans="1:7" s="12" customFormat="1" ht="30">
      <c r="A82" s="11">
        <v>40793</v>
      </c>
      <c r="B82" s="48" t="s">
        <v>100</v>
      </c>
      <c r="C82" s="2" t="s">
        <v>1837</v>
      </c>
      <c r="D82" s="1"/>
      <c r="E82" s="1"/>
      <c r="F82" s="1">
        <v>100</v>
      </c>
      <c r="G82" s="1"/>
    </row>
    <row r="83" spans="1:9" s="12" customFormat="1" ht="30">
      <c r="A83" s="11">
        <v>40795</v>
      </c>
      <c r="B83" s="48" t="s">
        <v>154</v>
      </c>
      <c r="C83" s="2" t="s">
        <v>1307</v>
      </c>
      <c r="D83" s="1">
        <v>400</v>
      </c>
      <c r="E83" s="75"/>
      <c r="F83" s="1"/>
      <c r="G83" s="1"/>
      <c r="H83" s="76"/>
      <c r="I83" s="33"/>
    </row>
    <row r="84" spans="1:7" s="12" customFormat="1" ht="15">
      <c r="A84" s="11">
        <v>40796</v>
      </c>
      <c r="B84" s="48" t="s">
        <v>158</v>
      </c>
      <c r="C84" s="2" t="s">
        <v>152</v>
      </c>
      <c r="D84" s="1"/>
      <c r="E84" s="1"/>
      <c r="F84" s="1">
        <v>1500</v>
      </c>
      <c r="G84" s="1"/>
    </row>
    <row r="85" spans="1:9" s="12" customFormat="1" ht="30">
      <c r="A85" s="11">
        <v>40796</v>
      </c>
      <c r="B85" s="48" t="s">
        <v>155</v>
      </c>
      <c r="C85" s="2" t="s">
        <v>1307</v>
      </c>
      <c r="D85" s="1">
        <v>500</v>
      </c>
      <c r="E85" s="75"/>
      <c r="F85" s="1"/>
      <c r="G85" s="1"/>
      <c r="H85" s="76"/>
      <c r="I85" s="33"/>
    </row>
    <row r="86" spans="1:7" s="12" customFormat="1" ht="45">
      <c r="A86" s="11">
        <v>40799</v>
      </c>
      <c r="B86" s="48" t="s">
        <v>1220</v>
      </c>
      <c r="C86" s="2" t="s">
        <v>1221</v>
      </c>
      <c r="D86" s="1"/>
      <c r="E86" s="1">
        <v>70000</v>
      </c>
      <c r="F86" s="1"/>
      <c r="G86" s="1"/>
    </row>
    <row r="87" spans="1:7" s="12" customFormat="1" ht="15">
      <c r="A87" s="11">
        <v>40803</v>
      </c>
      <c r="B87" s="103" t="s">
        <v>156</v>
      </c>
      <c r="C87" s="2" t="s">
        <v>1307</v>
      </c>
      <c r="D87" s="1"/>
      <c r="E87" s="1"/>
      <c r="F87" s="1">
        <v>2000</v>
      </c>
      <c r="G87" s="1"/>
    </row>
    <row r="88" spans="1:7" s="12" customFormat="1" ht="30">
      <c r="A88" s="11">
        <v>40805</v>
      </c>
      <c r="B88" s="48" t="s">
        <v>1222</v>
      </c>
      <c r="C88" s="2" t="s">
        <v>1307</v>
      </c>
      <c r="D88" s="1"/>
      <c r="E88" s="1">
        <v>700</v>
      </c>
      <c r="F88" s="1"/>
      <c r="G88" s="1"/>
    </row>
    <row r="89" spans="1:9" s="12" customFormat="1" ht="30">
      <c r="A89" s="11">
        <v>40813</v>
      </c>
      <c r="B89" s="103" t="s">
        <v>155</v>
      </c>
      <c r="C89" s="2" t="s">
        <v>1307</v>
      </c>
      <c r="D89" s="1">
        <v>300</v>
      </c>
      <c r="E89" s="75"/>
      <c r="F89" s="1"/>
      <c r="G89" s="1"/>
      <c r="H89" s="76"/>
      <c r="I89" s="33"/>
    </row>
    <row r="90" spans="1:9" s="12" customFormat="1" ht="75">
      <c r="A90" s="11">
        <v>40816</v>
      </c>
      <c r="B90" s="69" t="s">
        <v>0</v>
      </c>
      <c r="C90" s="1" t="s">
        <v>1814</v>
      </c>
      <c r="D90" s="1"/>
      <c r="E90" s="71">
        <v>57158.61</v>
      </c>
      <c r="F90" s="1"/>
      <c r="G90" s="1"/>
      <c r="H90" s="70" t="s">
        <v>1847</v>
      </c>
      <c r="I90" s="33"/>
    </row>
    <row r="91" spans="1:9" s="12" customFormat="1" ht="33" customHeight="1">
      <c r="A91" s="11">
        <v>40816</v>
      </c>
      <c r="B91" s="48" t="s">
        <v>362</v>
      </c>
      <c r="C91" s="2" t="s">
        <v>1307</v>
      </c>
      <c r="D91" s="1"/>
      <c r="E91" s="75">
        <v>451.17</v>
      </c>
      <c r="F91" s="1"/>
      <c r="G91" s="1"/>
      <c r="H91" s="76"/>
      <c r="I91" s="33"/>
    </row>
    <row r="92" spans="1:7" s="12" customFormat="1" ht="30">
      <c r="A92" s="11">
        <v>40823</v>
      </c>
      <c r="B92" s="48" t="s">
        <v>1819</v>
      </c>
      <c r="C92" s="2" t="s">
        <v>1307</v>
      </c>
      <c r="D92" s="1"/>
      <c r="E92" s="1">
        <v>200</v>
      </c>
      <c r="F92" s="1"/>
      <c r="G92" s="1"/>
    </row>
    <row r="93" spans="1:9" s="12" customFormat="1" ht="30">
      <c r="A93" s="11">
        <v>40824</v>
      </c>
      <c r="B93" s="48" t="s">
        <v>946</v>
      </c>
      <c r="C93" s="2" t="s">
        <v>1307</v>
      </c>
      <c r="D93" s="1">
        <v>1000</v>
      </c>
      <c r="E93" s="75"/>
      <c r="F93" s="1"/>
      <c r="G93" s="1"/>
      <c r="H93" s="76"/>
      <c r="I93" s="33"/>
    </row>
    <row r="94" spans="1:7" s="12" customFormat="1" ht="30">
      <c r="A94" s="11">
        <v>40828</v>
      </c>
      <c r="B94" s="48" t="s">
        <v>1222</v>
      </c>
      <c r="C94" s="2" t="s">
        <v>1307</v>
      </c>
      <c r="D94" s="1"/>
      <c r="E94" s="1">
        <v>650</v>
      </c>
      <c r="F94" s="1"/>
      <c r="G94" s="1"/>
    </row>
    <row r="95" spans="1:7" s="12" customFormat="1" ht="33" customHeight="1">
      <c r="A95" s="11">
        <v>40830</v>
      </c>
      <c r="B95" s="48" t="s">
        <v>364</v>
      </c>
      <c r="C95" s="2" t="s">
        <v>1307</v>
      </c>
      <c r="D95" s="1"/>
      <c r="E95" s="1">
        <v>300</v>
      </c>
      <c r="F95" s="1"/>
      <c r="G95" s="1"/>
    </row>
    <row r="96" spans="1:9" s="12" customFormat="1" ht="33" customHeight="1">
      <c r="A96" s="11">
        <v>40832</v>
      </c>
      <c r="B96" s="48" t="s">
        <v>445</v>
      </c>
      <c r="C96" s="2" t="s">
        <v>1307</v>
      </c>
      <c r="D96" s="1"/>
      <c r="E96" s="75"/>
      <c r="F96" s="1">
        <v>400</v>
      </c>
      <c r="G96" s="1"/>
      <c r="H96" s="76"/>
      <c r="I96" s="33"/>
    </row>
    <row r="97" spans="1:9" s="12" customFormat="1" ht="33" customHeight="1">
      <c r="A97" s="11">
        <v>40832</v>
      </c>
      <c r="B97" s="48" t="s">
        <v>1748</v>
      </c>
      <c r="C97" s="2" t="s">
        <v>1307</v>
      </c>
      <c r="D97" s="1"/>
      <c r="E97" s="75"/>
      <c r="F97" s="1">
        <v>3000</v>
      </c>
      <c r="G97" s="1"/>
      <c r="H97" s="76"/>
      <c r="I97" s="33"/>
    </row>
    <row r="98" spans="1:9" s="12" customFormat="1" ht="33" customHeight="1">
      <c r="A98" s="11">
        <v>40837</v>
      </c>
      <c r="B98" s="48" t="s">
        <v>946</v>
      </c>
      <c r="C98" s="2" t="s">
        <v>1307</v>
      </c>
      <c r="D98" s="1">
        <v>1500</v>
      </c>
      <c r="E98" s="75"/>
      <c r="F98" s="1"/>
      <c r="G98" s="1"/>
      <c r="H98" s="76"/>
      <c r="I98" s="33"/>
    </row>
    <row r="99" spans="1:9" s="12" customFormat="1" ht="30">
      <c r="A99" s="11">
        <v>40840</v>
      </c>
      <c r="B99" s="48" t="s">
        <v>155</v>
      </c>
      <c r="C99" s="2" t="s">
        <v>1307</v>
      </c>
      <c r="D99" s="1">
        <v>700</v>
      </c>
      <c r="E99" s="75"/>
      <c r="F99" s="1"/>
      <c r="G99" s="1"/>
      <c r="H99" s="76"/>
      <c r="I99" s="33"/>
    </row>
    <row r="100" spans="1:9" s="12" customFormat="1" ht="30">
      <c r="A100" s="11">
        <v>40845</v>
      </c>
      <c r="B100" s="103" t="s">
        <v>155</v>
      </c>
      <c r="C100" s="2" t="s">
        <v>1307</v>
      </c>
      <c r="D100" s="1">
        <v>300</v>
      </c>
      <c r="E100" s="75"/>
      <c r="F100" s="1"/>
      <c r="G100" s="1"/>
      <c r="H100" s="76"/>
      <c r="I100" s="33"/>
    </row>
    <row r="101" spans="1:9" s="12" customFormat="1" ht="15">
      <c r="A101" s="11">
        <v>40845</v>
      </c>
      <c r="B101" s="48" t="s">
        <v>453</v>
      </c>
      <c r="C101" s="2" t="s">
        <v>474</v>
      </c>
      <c r="D101" s="1"/>
      <c r="E101" s="75"/>
      <c r="F101" s="1">
        <v>430</v>
      </c>
      <c r="G101" s="1"/>
      <c r="H101" s="76"/>
      <c r="I101" s="33"/>
    </row>
    <row r="102" spans="1:9" s="12" customFormat="1" ht="45">
      <c r="A102" s="11">
        <v>40847</v>
      </c>
      <c r="B102" s="48" t="s">
        <v>362</v>
      </c>
      <c r="C102" s="2" t="s">
        <v>1307</v>
      </c>
      <c r="D102" s="1"/>
      <c r="E102" s="75">
        <v>455.44</v>
      </c>
      <c r="F102" s="1"/>
      <c r="G102" s="1"/>
      <c r="H102" s="76"/>
      <c r="I102" s="33"/>
    </row>
    <row r="103" spans="1:7" s="12" customFormat="1" ht="75">
      <c r="A103" s="11">
        <v>40848</v>
      </c>
      <c r="B103" s="48" t="s">
        <v>1006</v>
      </c>
      <c r="C103" s="2" t="s">
        <v>1307</v>
      </c>
      <c r="D103" s="1"/>
      <c r="E103" s="1"/>
      <c r="F103" s="1">
        <f>842.25+1894.75+572.2</f>
        <v>3309.2</v>
      </c>
      <c r="G103" s="1"/>
    </row>
    <row r="104" spans="1:9" s="12" customFormat="1" ht="30">
      <c r="A104" s="11">
        <v>40851</v>
      </c>
      <c r="B104" s="48" t="s">
        <v>446</v>
      </c>
      <c r="C104" s="2" t="s">
        <v>1307</v>
      </c>
      <c r="D104" s="1">
        <v>200</v>
      </c>
      <c r="E104" s="75"/>
      <c r="F104" s="1"/>
      <c r="G104" s="1"/>
      <c r="H104" s="76"/>
      <c r="I104" s="33"/>
    </row>
    <row r="105" spans="1:9" s="12" customFormat="1" ht="30">
      <c r="A105" s="11">
        <v>40852</v>
      </c>
      <c r="B105" s="48" t="s">
        <v>1927</v>
      </c>
      <c r="C105" s="2" t="s">
        <v>1929</v>
      </c>
      <c r="D105" s="1"/>
      <c r="E105" s="75"/>
      <c r="F105" s="1">
        <v>2000</v>
      </c>
      <c r="G105" s="1"/>
      <c r="H105" s="76"/>
      <c r="I105" s="33"/>
    </row>
    <row r="106" spans="1:9" s="12" customFormat="1" ht="30">
      <c r="A106" s="11">
        <v>40853</v>
      </c>
      <c r="B106" s="48" t="s">
        <v>1242</v>
      </c>
      <c r="C106" s="2" t="s">
        <v>1928</v>
      </c>
      <c r="D106" s="1"/>
      <c r="E106" s="75"/>
      <c r="F106" s="1">
        <v>1000</v>
      </c>
      <c r="G106" s="1"/>
      <c r="H106" s="76"/>
      <c r="I106" s="33"/>
    </row>
    <row r="107" spans="1:9" s="12" customFormat="1" ht="15">
      <c r="A107" s="11">
        <v>40853</v>
      </c>
      <c r="B107" s="48" t="s">
        <v>954</v>
      </c>
      <c r="C107" s="2" t="s">
        <v>1307</v>
      </c>
      <c r="D107" s="1"/>
      <c r="E107" s="75"/>
      <c r="F107" s="1">
        <v>300</v>
      </c>
      <c r="G107" s="1"/>
      <c r="H107" s="76"/>
      <c r="I107" s="33"/>
    </row>
    <row r="108" spans="1:9" s="12" customFormat="1" ht="30">
      <c r="A108" s="11">
        <v>40853</v>
      </c>
      <c r="B108" s="48" t="s">
        <v>965</v>
      </c>
      <c r="C108" s="2" t="s">
        <v>1837</v>
      </c>
      <c r="D108" s="1"/>
      <c r="E108" s="75"/>
      <c r="F108" s="1">
        <v>1000</v>
      </c>
      <c r="G108" s="1"/>
      <c r="H108" s="76"/>
      <c r="I108" s="33"/>
    </row>
    <row r="109" spans="1:7" s="12" customFormat="1" ht="30">
      <c r="A109" s="11">
        <v>40854</v>
      </c>
      <c r="B109" s="48" t="s">
        <v>364</v>
      </c>
      <c r="C109" s="2" t="s">
        <v>1307</v>
      </c>
      <c r="D109" s="1"/>
      <c r="E109" s="1">
        <v>300</v>
      </c>
      <c r="F109" s="1"/>
      <c r="G109" s="1"/>
    </row>
    <row r="110" spans="1:7" s="12" customFormat="1" ht="30">
      <c r="A110" s="11">
        <v>40854</v>
      </c>
      <c r="B110" s="48" t="s">
        <v>1819</v>
      </c>
      <c r="C110" s="2" t="s">
        <v>1307</v>
      </c>
      <c r="D110" s="1"/>
      <c r="E110" s="1">
        <v>300</v>
      </c>
      <c r="F110" s="1"/>
      <c r="G110" s="1"/>
    </row>
    <row r="111" spans="1:9" s="12" customFormat="1" ht="30">
      <c r="A111" s="11">
        <v>40855</v>
      </c>
      <c r="B111" s="48" t="s">
        <v>447</v>
      </c>
      <c r="C111" s="2" t="s">
        <v>1307</v>
      </c>
      <c r="D111" s="1">
        <v>1400</v>
      </c>
      <c r="E111" s="75"/>
      <c r="F111" s="1"/>
      <c r="G111" s="1"/>
      <c r="H111" s="76"/>
      <c r="I111" s="33"/>
    </row>
    <row r="112" spans="1:7" s="12" customFormat="1" ht="15">
      <c r="A112" s="11">
        <v>40863</v>
      </c>
      <c r="B112" s="103" t="s">
        <v>955</v>
      </c>
      <c r="C112" s="2" t="s">
        <v>1307</v>
      </c>
      <c r="D112" s="1"/>
      <c r="E112" s="1">
        <v>800</v>
      </c>
      <c r="F112" s="1"/>
      <c r="G112" s="1"/>
    </row>
    <row r="113" spans="1:7" s="12" customFormat="1" ht="30">
      <c r="A113" s="11">
        <v>40864</v>
      </c>
      <c r="B113" s="48" t="s">
        <v>956</v>
      </c>
      <c r="C113" s="2" t="s">
        <v>1307</v>
      </c>
      <c r="D113" s="1"/>
      <c r="E113" s="1">
        <v>150</v>
      </c>
      <c r="F113" s="1"/>
      <c r="G113" s="1"/>
    </row>
    <row r="114" spans="1:9" s="12" customFormat="1" ht="30">
      <c r="A114" s="110">
        <v>40865</v>
      </c>
      <c r="B114" s="48" t="s">
        <v>155</v>
      </c>
      <c r="C114" s="2" t="s">
        <v>1307</v>
      </c>
      <c r="D114" s="1">
        <v>400</v>
      </c>
      <c r="E114" s="75"/>
      <c r="F114" s="1"/>
      <c r="G114" s="1"/>
      <c r="H114" s="76"/>
      <c r="I114" s="33"/>
    </row>
    <row r="115" spans="1:9" s="12" customFormat="1" ht="15">
      <c r="A115" s="110">
        <v>40868</v>
      </c>
      <c r="B115" s="48" t="s">
        <v>1749</v>
      </c>
      <c r="C115" s="2" t="s">
        <v>1307</v>
      </c>
      <c r="D115" s="1"/>
      <c r="E115" s="75"/>
      <c r="F115" s="1">
        <v>15000</v>
      </c>
      <c r="G115" s="1"/>
      <c r="H115" s="76"/>
      <c r="I115" s="33"/>
    </row>
    <row r="116" spans="1:9" s="12" customFormat="1" ht="30">
      <c r="A116" s="11">
        <v>40870</v>
      </c>
      <c r="B116" s="48" t="s">
        <v>155</v>
      </c>
      <c r="C116" s="2" t="s">
        <v>1307</v>
      </c>
      <c r="D116" s="1">
        <v>400</v>
      </c>
      <c r="E116" s="75"/>
      <c r="F116" s="1"/>
      <c r="G116" s="1"/>
      <c r="H116" s="76"/>
      <c r="I116" s="33"/>
    </row>
    <row r="117" spans="1:9" s="12" customFormat="1" ht="30">
      <c r="A117" s="110">
        <v>40875</v>
      </c>
      <c r="B117" s="48" t="s">
        <v>957</v>
      </c>
      <c r="C117" s="111" t="s">
        <v>1299</v>
      </c>
      <c r="D117" s="112"/>
      <c r="E117" s="75"/>
      <c r="F117" s="1">
        <v>1550</v>
      </c>
      <c r="G117" s="1"/>
      <c r="H117" s="76"/>
      <c r="I117" s="33"/>
    </row>
    <row r="118" spans="1:9" s="12" customFormat="1" ht="30">
      <c r="A118" s="11">
        <v>40875</v>
      </c>
      <c r="B118" s="48" t="s">
        <v>1721</v>
      </c>
      <c r="C118" s="2" t="s">
        <v>1837</v>
      </c>
      <c r="D118" s="1"/>
      <c r="E118" s="75"/>
      <c r="F118" s="1">
        <v>500</v>
      </c>
      <c r="G118" s="1"/>
      <c r="H118" s="76"/>
      <c r="I118" s="33"/>
    </row>
    <row r="119" spans="1:9" s="12" customFormat="1" ht="33" customHeight="1">
      <c r="A119" s="11">
        <v>40876</v>
      </c>
      <c r="B119" s="48" t="s">
        <v>947</v>
      </c>
      <c r="C119" s="2" t="s">
        <v>1307</v>
      </c>
      <c r="D119" s="1">
        <v>100</v>
      </c>
      <c r="E119" s="75"/>
      <c r="F119" s="1"/>
      <c r="G119" s="1"/>
      <c r="H119" s="124"/>
      <c r="I119" s="33"/>
    </row>
    <row r="120" spans="1:9" s="12" customFormat="1" ht="45">
      <c r="A120" s="11">
        <v>40877</v>
      </c>
      <c r="B120" s="48" t="s">
        <v>362</v>
      </c>
      <c r="C120" s="2" t="s">
        <v>1307</v>
      </c>
      <c r="D120" s="1"/>
      <c r="E120" s="75">
        <v>244.2</v>
      </c>
      <c r="F120" s="1"/>
      <c r="G120" s="1"/>
      <c r="H120" s="124"/>
      <c r="I120" s="33"/>
    </row>
    <row r="121" spans="1:9" s="12" customFormat="1" ht="30">
      <c r="A121" s="11">
        <v>40878</v>
      </c>
      <c r="B121" s="48" t="s">
        <v>948</v>
      </c>
      <c r="C121" s="2" t="s">
        <v>1307</v>
      </c>
      <c r="D121" s="1">
        <v>200</v>
      </c>
      <c r="E121" s="75"/>
      <c r="F121" s="1"/>
      <c r="G121" s="1"/>
      <c r="H121" s="124"/>
      <c r="I121" s="33"/>
    </row>
    <row r="122" spans="1:7" s="12" customFormat="1" ht="30">
      <c r="A122" s="11">
        <v>40878</v>
      </c>
      <c r="B122" s="48" t="s">
        <v>1819</v>
      </c>
      <c r="C122" s="2" t="s">
        <v>1307</v>
      </c>
      <c r="D122" s="1"/>
      <c r="E122" s="1">
        <v>300</v>
      </c>
      <c r="F122" s="1"/>
      <c r="G122" s="1"/>
    </row>
    <row r="123" spans="1:7" s="12" customFormat="1" ht="30">
      <c r="A123" s="11">
        <v>40878</v>
      </c>
      <c r="B123" s="48" t="s">
        <v>958</v>
      </c>
      <c r="C123" s="2" t="s">
        <v>959</v>
      </c>
      <c r="D123" s="1"/>
      <c r="E123" s="1">
        <v>150</v>
      </c>
      <c r="F123" s="1"/>
      <c r="G123" s="1"/>
    </row>
    <row r="124" spans="1:9" s="12" customFormat="1" ht="30">
      <c r="A124" s="11">
        <v>40882</v>
      </c>
      <c r="B124" s="48" t="s">
        <v>155</v>
      </c>
      <c r="C124" s="2" t="s">
        <v>1307</v>
      </c>
      <c r="D124" s="1">
        <v>400</v>
      </c>
      <c r="E124" s="75"/>
      <c r="F124" s="1"/>
      <c r="G124" s="1"/>
      <c r="H124" s="76"/>
      <c r="I124" s="33"/>
    </row>
    <row r="125" spans="1:9" s="12" customFormat="1" ht="30">
      <c r="A125" s="11">
        <v>40883</v>
      </c>
      <c r="B125" s="48" t="s">
        <v>949</v>
      </c>
      <c r="C125" s="2" t="s">
        <v>1307</v>
      </c>
      <c r="D125" s="1">
        <v>300</v>
      </c>
      <c r="E125" s="75"/>
      <c r="F125" s="1"/>
      <c r="G125" s="1"/>
      <c r="H125" s="76"/>
      <c r="I125" s="33"/>
    </row>
    <row r="126" spans="1:7" s="12" customFormat="1" ht="15">
      <c r="A126" s="11">
        <v>40883</v>
      </c>
      <c r="B126" s="48" t="s">
        <v>229</v>
      </c>
      <c r="C126" s="2" t="s">
        <v>1331</v>
      </c>
      <c r="D126" s="1"/>
      <c r="E126" s="1"/>
      <c r="F126" s="1">
        <v>500</v>
      </c>
      <c r="G126" s="1"/>
    </row>
    <row r="127" spans="1:9" s="12" customFormat="1" ht="30">
      <c r="A127" s="11">
        <v>40884</v>
      </c>
      <c r="B127" s="48" t="s">
        <v>950</v>
      </c>
      <c r="C127" s="2" t="s">
        <v>1307</v>
      </c>
      <c r="D127" s="1">
        <v>250</v>
      </c>
      <c r="E127" s="75"/>
      <c r="F127" s="1"/>
      <c r="G127" s="1"/>
      <c r="H127" s="76"/>
      <c r="I127" s="33"/>
    </row>
    <row r="128" spans="1:7" s="12" customFormat="1" ht="30">
      <c r="A128" s="11">
        <v>40884</v>
      </c>
      <c r="B128" s="48" t="s">
        <v>960</v>
      </c>
      <c r="C128" s="2" t="s">
        <v>959</v>
      </c>
      <c r="D128" s="1"/>
      <c r="E128" s="1">
        <v>1000</v>
      </c>
      <c r="F128" s="1"/>
      <c r="G128" s="1"/>
    </row>
    <row r="129" spans="1:7" s="12" customFormat="1" ht="30">
      <c r="A129" s="11">
        <v>40885</v>
      </c>
      <c r="B129" s="48" t="s">
        <v>961</v>
      </c>
      <c r="C129" s="2" t="s">
        <v>1307</v>
      </c>
      <c r="D129" s="1"/>
      <c r="E129" s="1">
        <v>10000</v>
      </c>
      <c r="F129" s="1"/>
      <c r="G129" s="1"/>
    </row>
    <row r="130" spans="1:7" s="12" customFormat="1" ht="15">
      <c r="A130" s="11">
        <v>40886</v>
      </c>
      <c r="B130" s="48" t="s">
        <v>230</v>
      </c>
      <c r="C130" s="2" t="s">
        <v>1331</v>
      </c>
      <c r="D130" s="1"/>
      <c r="E130" s="1"/>
      <c r="F130" s="1">
        <v>500</v>
      </c>
      <c r="G130" s="1"/>
    </row>
    <row r="131" spans="1:9" s="12" customFormat="1" ht="30">
      <c r="A131" s="11">
        <v>40888</v>
      </c>
      <c r="B131" s="48" t="s">
        <v>946</v>
      </c>
      <c r="C131" s="2" t="s">
        <v>1307</v>
      </c>
      <c r="D131" s="1">
        <v>20</v>
      </c>
      <c r="E131" s="75"/>
      <c r="F131" s="1"/>
      <c r="G131" s="1"/>
      <c r="H131" s="76"/>
      <c r="I131" s="33"/>
    </row>
    <row r="132" spans="1:9" s="12" customFormat="1" ht="30">
      <c r="A132" s="11">
        <v>40890</v>
      </c>
      <c r="B132" s="48" t="s">
        <v>1991</v>
      </c>
      <c r="C132" s="2" t="s">
        <v>1984</v>
      </c>
      <c r="D132" s="1"/>
      <c r="E132" s="75">
        <v>21000</v>
      </c>
      <c r="F132" s="1"/>
      <c r="G132" s="132"/>
      <c r="H132" s="76"/>
      <c r="I132" s="33"/>
    </row>
    <row r="133" spans="1:7" s="12" customFormat="1" ht="15">
      <c r="A133" s="11">
        <v>40892</v>
      </c>
      <c r="B133" s="48" t="s">
        <v>231</v>
      </c>
      <c r="C133" s="2" t="s">
        <v>1267</v>
      </c>
      <c r="D133" s="1"/>
      <c r="E133" s="1"/>
      <c r="F133" s="1">
        <v>200</v>
      </c>
      <c r="G133" s="1"/>
    </row>
    <row r="134" spans="1:7" s="12" customFormat="1" ht="30">
      <c r="A134" s="11">
        <v>40892</v>
      </c>
      <c r="B134" s="48" t="s">
        <v>1992</v>
      </c>
      <c r="C134" s="2" t="s">
        <v>959</v>
      </c>
      <c r="D134" s="1"/>
      <c r="E134" s="1">
        <v>1000</v>
      </c>
      <c r="F134" s="1"/>
      <c r="G134" s="1"/>
    </row>
    <row r="135" spans="1:9" s="12" customFormat="1" ht="30">
      <c r="A135" s="11">
        <v>40894</v>
      </c>
      <c r="B135" s="48" t="s">
        <v>947</v>
      </c>
      <c r="C135" s="2" t="s">
        <v>1307</v>
      </c>
      <c r="D135" s="1">
        <v>2000</v>
      </c>
      <c r="E135" s="75"/>
      <c r="F135" s="1"/>
      <c r="G135" s="1"/>
      <c r="H135" s="124"/>
      <c r="I135" s="33"/>
    </row>
    <row r="136" spans="1:9" s="12" customFormat="1" ht="15">
      <c r="A136" s="11">
        <v>40894</v>
      </c>
      <c r="B136" s="48" t="s">
        <v>951</v>
      </c>
      <c r="C136" s="2" t="s">
        <v>2330</v>
      </c>
      <c r="D136" s="1"/>
      <c r="E136" s="75"/>
      <c r="F136" s="1">
        <v>20000</v>
      </c>
      <c r="G136" s="1"/>
      <c r="H136" s="76"/>
      <c r="I136" s="33"/>
    </row>
    <row r="137" spans="1:9" s="12" customFormat="1" ht="30">
      <c r="A137" s="11">
        <v>40895</v>
      </c>
      <c r="B137" s="48" t="s">
        <v>1985</v>
      </c>
      <c r="C137" s="2" t="s">
        <v>1307</v>
      </c>
      <c r="D137" s="1">
        <v>1000</v>
      </c>
      <c r="E137" s="75"/>
      <c r="F137" s="1"/>
      <c r="G137" s="1"/>
      <c r="H137" s="76"/>
      <c r="I137" s="33"/>
    </row>
    <row r="138" spans="1:9" s="12" customFormat="1" ht="30">
      <c r="A138" s="11">
        <v>40896</v>
      </c>
      <c r="B138" s="48" t="s">
        <v>1986</v>
      </c>
      <c r="C138" s="2" t="s">
        <v>1307</v>
      </c>
      <c r="D138" s="1">
        <v>500</v>
      </c>
      <c r="E138" s="75"/>
      <c r="F138" s="1"/>
      <c r="G138" s="1"/>
      <c r="H138" s="76"/>
      <c r="I138" s="33"/>
    </row>
    <row r="139" spans="1:9" s="12" customFormat="1" ht="15">
      <c r="A139" s="11">
        <v>40896</v>
      </c>
      <c r="B139" s="48" t="s">
        <v>1989</v>
      </c>
      <c r="C139" s="2" t="s">
        <v>1307</v>
      </c>
      <c r="D139" s="1"/>
      <c r="E139" s="75"/>
      <c r="F139" s="1"/>
      <c r="G139" s="1">
        <v>0.01</v>
      </c>
      <c r="H139" s="76"/>
      <c r="I139" s="33"/>
    </row>
    <row r="140" spans="1:9" s="12" customFormat="1" ht="15">
      <c r="A140" s="11">
        <v>40897</v>
      </c>
      <c r="B140" s="48" t="s">
        <v>28</v>
      </c>
      <c r="C140" s="2" t="s">
        <v>1307</v>
      </c>
      <c r="D140" s="1"/>
      <c r="E140" s="75">
        <v>5000</v>
      </c>
      <c r="F140" s="1"/>
      <c r="G140" s="1"/>
      <c r="H140" s="76"/>
      <c r="I140" s="33"/>
    </row>
    <row r="141" spans="1:9" s="12" customFormat="1" ht="30">
      <c r="A141" s="11">
        <v>40898</v>
      </c>
      <c r="B141" s="48" t="s">
        <v>1987</v>
      </c>
      <c r="C141" s="2" t="s">
        <v>1307</v>
      </c>
      <c r="D141" s="1">
        <v>300</v>
      </c>
      <c r="E141" s="75"/>
      <c r="F141" s="1"/>
      <c r="G141" s="1"/>
      <c r="H141" s="76"/>
      <c r="I141" s="33"/>
    </row>
    <row r="142" spans="1:9" s="12" customFormat="1" ht="30">
      <c r="A142" s="11">
        <v>40900</v>
      </c>
      <c r="B142" s="48" t="s">
        <v>155</v>
      </c>
      <c r="C142" s="2" t="s">
        <v>1307</v>
      </c>
      <c r="D142" s="1">
        <v>500</v>
      </c>
      <c r="E142" s="75"/>
      <c r="F142" s="1"/>
      <c r="G142" s="1"/>
      <c r="H142" s="76"/>
      <c r="I142" s="33"/>
    </row>
    <row r="143" spans="1:7" s="12" customFormat="1" ht="15">
      <c r="A143" s="11">
        <v>40902</v>
      </c>
      <c r="B143" s="48" t="s">
        <v>228</v>
      </c>
      <c r="C143" s="2" t="s">
        <v>1331</v>
      </c>
      <c r="D143" s="1"/>
      <c r="E143" s="1"/>
      <c r="F143" s="1">
        <v>4000</v>
      </c>
      <c r="G143" s="1"/>
    </row>
    <row r="144" spans="1:9" s="12" customFormat="1" ht="30">
      <c r="A144" s="11">
        <v>40902</v>
      </c>
      <c r="B144" s="48" t="s">
        <v>946</v>
      </c>
      <c r="C144" s="2" t="s">
        <v>1307</v>
      </c>
      <c r="D144" s="1">
        <v>2000</v>
      </c>
      <c r="E144" s="75"/>
      <c r="F144" s="1"/>
      <c r="G144" s="1"/>
      <c r="H144" s="76"/>
      <c r="I144" s="33"/>
    </row>
    <row r="145" spans="1:7" s="12" customFormat="1" ht="15">
      <c r="A145" s="11">
        <v>40903</v>
      </c>
      <c r="B145" s="48" t="s">
        <v>227</v>
      </c>
      <c r="C145" s="2" t="s">
        <v>1267</v>
      </c>
      <c r="D145" s="1"/>
      <c r="E145" s="1"/>
      <c r="F145" s="1">
        <v>500</v>
      </c>
      <c r="G145" s="1"/>
    </row>
    <row r="146" spans="1:9" s="12" customFormat="1" ht="30">
      <c r="A146" s="11">
        <v>40903</v>
      </c>
      <c r="B146" s="48" t="s">
        <v>1990</v>
      </c>
      <c r="C146" s="2" t="s">
        <v>1307</v>
      </c>
      <c r="D146" s="1"/>
      <c r="E146" s="75"/>
      <c r="F146" s="1"/>
      <c r="G146" s="1">
        <v>192</v>
      </c>
      <c r="H146" s="76"/>
      <c r="I146" s="33"/>
    </row>
    <row r="147" spans="1:9" s="12" customFormat="1" ht="30">
      <c r="A147" s="11">
        <v>40903</v>
      </c>
      <c r="B147" s="48" t="s">
        <v>1458</v>
      </c>
      <c r="C147" s="2" t="s">
        <v>1307</v>
      </c>
      <c r="D147" s="1"/>
      <c r="E147" s="75">
        <v>800</v>
      </c>
      <c r="F147" s="1"/>
      <c r="G147" s="1"/>
      <c r="H147" s="76"/>
      <c r="I147" s="33"/>
    </row>
    <row r="148" spans="1:7" s="12" customFormat="1" ht="30">
      <c r="A148" s="11">
        <v>40904</v>
      </c>
      <c r="B148" s="48" t="s">
        <v>1388</v>
      </c>
      <c r="C148" s="2" t="s">
        <v>1958</v>
      </c>
      <c r="D148" s="1"/>
      <c r="E148" s="1"/>
      <c r="F148" s="1">
        <v>8000</v>
      </c>
      <c r="G148" s="1"/>
    </row>
    <row r="149" spans="1:7" s="12" customFormat="1" ht="30">
      <c r="A149" s="11">
        <v>40904</v>
      </c>
      <c r="B149" s="48" t="s">
        <v>1982</v>
      </c>
      <c r="C149" s="2" t="s">
        <v>1268</v>
      </c>
      <c r="D149" s="1"/>
      <c r="E149" s="1"/>
      <c r="F149" s="1">
        <v>30000</v>
      </c>
      <c r="G149" s="1"/>
    </row>
    <row r="150" spans="1:7" s="12" customFormat="1" ht="30">
      <c r="A150" s="11">
        <v>40904</v>
      </c>
      <c r="B150" s="48" t="s">
        <v>1983</v>
      </c>
      <c r="C150" s="2" t="s">
        <v>1267</v>
      </c>
      <c r="D150" s="1"/>
      <c r="E150" s="1"/>
      <c r="F150" s="1">
        <v>500</v>
      </c>
      <c r="G150" s="1"/>
    </row>
    <row r="151" spans="1:9" s="12" customFormat="1" ht="30">
      <c r="A151" s="11">
        <v>40904</v>
      </c>
      <c r="B151" s="2" t="s">
        <v>1993</v>
      </c>
      <c r="C151" s="2" t="s">
        <v>1994</v>
      </c>
      <c r="D151" s="1"/>
      <c r="E151" s="75">
        <v>15000</v>
      </c>
      <c r="F151" s="1"/>
      <c r="G151" s="1"/>
      <c r="H151" s="76"/>
      <c r="I151" s="33"/>
    </row>
    <row r="152" spans="1:7" s="12" customFormat="1" ht="15">
      <c r="A152" s="11">
        <v>40905</v>
      </c>
      <c r="B152" s="48" t="s">
        <v>2332</v>
      </c>
      <c r="C152" s="2" t="s">
        <v>1331</v>
      </c>
      <c r="D152" s="1"/>
      <c r="E152" s="1"/>
      <c r="F152" s="1">
        <v>5000</v>
      </c>
      <c r="G152" s="1"/>
    </row>
    <row r="153" spans="1:9" s="12" customFormat="1" ht="15">
      <c r="A153" s="11">
        <v>40905</v>
      </c>
      <c r="B153" s="48" t="s">
        <v>28</v>
      </c>
      <c r="C153" s="2" t="s">
        <v>1307</v>
      </c>
      <c r="D153" s="1"/>
      <c r="E153" s="75">
        <v>15000</v>
      </c>
      <c r="F153" s="1"/>
      <c r="G153" s="1"/>
      <c r="H153" s="76"/>
      <c r="I153" s="33"/>
    </row>
    <row r="154" spans="1:7" s="12" customFormat="1" ht="15">
      <c r="A154" s="11">
        <v>40906</v>
      </c>
      <c r="B154" s="48" t="s">
        <v>100</v>
      </c>
      <c r="C154" s="2" t="s">
        <v>1267</v>
      </c>
      <c r="D154" s="1"/>
      <c r="E154" s="1"/>
      <c r="F154" s="1">
        <v>500</v>
      </c>
      <c r="G154" s="1"/>
    </row>
    <row r="155" spans="1:9" s="12" customFormat="1" ht="30">
      <c r="A155" s="11">
        <v>40906</v>
      </c>
      <c r="B155" s="48" t="s">
        <v>1988</v>
      </c>
      <c r="C155" s="2" t="s">
        <v>1307</v>
      </c>
      <c r="D155" s="1">
        <v>3000</v>
      </c>
      <c r="E155" s="75"/>
      <c r="F155" s="1"/>
      <c r="G155" s="1"/>
      <c r="H155" s="124"/>
      <c r="I155" s="33"/>
    </row>
    <row r="156" spans="1:9" s="12" customFormat="1" ht="14.25" customHeight="1">
      <c r="A156" s="11">
        <v>40906</v>
      </c>
      <c r="B156" s="48" t="s">
        <v>1996</v>
      </c>
      <c r="C156" s="2" t="s">
        <v>1995</v>
      </c>
      <c r="D156" s="1"/>
      <c r="E156" s="75">
        <v>15000</v>
      </c>
      <c r="F156" s="1"/>
      <c r="G156" s="1"/>
      <c r="H156" s="76"/>
      <c r="I156" s="33"/>
    </row>
    <row r="157" spans="1:9" s="12" customFormat="1" ht="30">
      <c r="A157" s="11">
        <v>40908</v>
      </c>
      <c r="B157" s="48" t="s">
        <v>1990</v>
      </c>
      <c r="C157" s="2" t="s">
        <v>1307</v>
      </c>
      <c r="D157" s="1"/>
      <c r="E157" s="75"/>
      <c r="F157" s="1"/>
      <c r="G157" s="1">
        <v>480</v>
      </c>
      <c r="H157" s="76"/>
      <c r="I157" s="33"/>
    </row>
    <row r="158" spans="1:9" s="12" customFormat="1" ht="30" customHeight="1">
      <c r="A158" s="11">
        <v>40908</v>
      </c>
      <c r="B158" s="48" t="s">
        <v>362</v>
      </c>
      <c r="C158" s="2" t="s">
        <v>1307</v>
      </c>
      <c r="D158" s="1"/>
      <c r="E158" s="75">
        <v>138.86</v>
      </c>
      <c r="F158" s="1"/>
      <c r="G158" s="1"/>
      <c r="H158" s="124"/>
      <c r="I158" s="33"/>
    </row>
    <row r="159" spans="1:9" s="12" customFormat="1" ht="15">
      <c r="A159" s="11"/>
      <c r="B159" s="2"/>
      <c r="C159" s="1"/>
      <c r="D159" s="1"/>
      <c r="E159" s="1"/>
      <c r="F159" s="1"/>
      <c r="G159" s="1"/>
      <c r="I159" s="33"/>
    </row>
    <row r="160" spans="1:7" s="12" customFormat="1" ht="30">
      <c r="A160" s="13" t="s">
        <v>1291</v>
      </c>
      <c r="B160" s="13"/>
      <c r="C160" s="13"/>
      <c r="D160" s="14">
        <f>SUM(D4:D159)</f>
        <v>33246.4</v>
      </c>
      <c r="E160" s="14">
        <f>SUM(E4:E159)</f>
        <v>1131108.5599999998</v>
      </c>
      <c r="F160" s="14">
        <f>SUM(F4:F159)</f>
        <v>137401.2</v>
      </c>
      <c r="G160" s="14">
        <f>SUM(G4:G159)</f>
        <v>4594.360000000001</v>
      </c>
    </row>
    <row r="161" spans="1:7" s="12" customFormat="1" ht="15">
      <c r="A161" s="143" t="s">
        <v>1304</v>
      </c>
      <c r="B161" s="143"/>
      <c r="C161" s="15"/>
      <c r="D161" s="16">
        <f>SUM(D3:D159)</f>
        <v>34352.77</v>
      </c>
      <c r="E161" s="16">
        <f>SUM(E3:E159)</f>
        <v>1426798.9400000002</v>
      </c>
      <c r="F161" s="16">
        <f>SUM(F3:F159)</f>
        <v>262838.14</v>
      </c>
      <c r="G161" s="16">
        <f>SUM(G3:G159)</f>
        <v>10593.920000000002</v>
      </c>
    </row>
    <row r="162" s="12" customFormat="1" ht="15"/>
    <row r="163" s="12" customFormat="1" ht="15"/>
    <row r="164" s="12" customFormat="1" ht="15"/>
    <row r="165" spans="6:7" s="12" customFormat="1" ht="15">
      <c r="F165" s="17"/>
      <c r="G165" s="17"/>
    </row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  <row r="177" s="12" customFormat="1" ht="15"/>
    <row r="178" s="12" customFormat="1" ht="15"/>
    <row r="179" s="12" customFormat="1" ht="15"/>
    <row r="180" s="12" customFormat="1" ht="15"/>
    <row r="181" s="12" customFormat="1" ht="15"/>
    <row r="182" s="12" customFormat="1" ht="15"/>
    <row r="183" s="12" customFormat="1" ht="15"/>
    <row r="184" s="12" customFormat="1" ht="15"/>
    <row r="185" s="12" customFormat="1" ht="15"/>
    <row r="186" s="12" customFormat="1" ht="15"/>
    <row r="187" s="12" customFormat="1" ht="15"/>
    <row r="188" s="12" customFormat="1" ht="15"/>
    <row r="189" s="12" customFormat="1" ht="15"/>
    <row r="190" s="12" customFormat="1" ht="15"/>
    <row r="191" s="12" customFormat="1" ht="15"/>
    <row r="192" s="12" customFormat="1" ht="15"/>
    <row r="193" s="12" customFormat="1" ht="15"/>
    <row r="194" s="12" customFormat="1" ht="15"/>
  </sheetData>
  <sheetProtection/>
  <mergeCells count="1">
    <mergeCell ref="A161:B161"/>
  </mergeCells>
  <dataValidations count="3">
    <dataValidation type="list" allowBlank="1" showInputMessage="1" showErrorMessage="1" sqref="C44:C46 C55 C58:C66 C48 C35:C36 C39:C42 C24:C31 C68:C149 C151:C158">
      <formula1>административ</formula1>
    </dataValidation>
    <dataValidation type="list" showDropDown="1" showInputMessage="1" sqref="B44 B55 B58:B66 B48 B35:B36 B42 B39:B40 B24:B31 B68:B158">
      <formula1>СУВЕНИРЫ</formula1>
    </dataValidation>
    <dataValidation type="list" allowBlank="1" showInputMessage="1" showErrorMessage="1" sqref="C67 C49:C53 C47 C37:C38 C32:C34 C5:C23 C43 C56:C57">
      <formula1>Назначение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3"/>
  <sheetViews>
    <sheetView tabSelected="1" zoomScalePageLayoutView="0" workbookViewId="0" topLeftCell="A1">
      <pane ySplit="2" topLeftCell="A279" activePane="bottomLeft" state="frozen"/>
      <selection pane="topLeft" activeCell="A1" sqref="A1"/>
      <selection pane="bottomLeft" activeCell="F284" sqref="F284"/>
    </sheetView>
  </sheetViews>
  <sheetFormatPr defaultColWidth="9.140625" defaultRowHeight="12.75"/>
  <cols>
    <col min="1" max="1" width="11.421875" style="59" customWidth="1"/>
    <col min="2" max="2" width="33.28125" style="12" customWidth="1"/>
    <col min="3" max="3" width="30.28125" style="12" customWidth="1"/>
    <col min="4" max="4" width="12.28125" style="29" customWidth="1"/>
    <col min="5" max="5" width="12.8515625" style="29" customWidth="1"/>
    <col min="6" max="6" width="13.421875" style="29" customWidth="1"/>
    <col min="7" max="7" width="12.8515625" style="29" customWidth="1"/>
    <col min="8" max="8" width="13.28125" style="53" customWidth="1"/>
    <col min="9" max="9" width="17.00390625" style="12" customWidth="1"/>
    <col min="10" max="10" width="49.57421875" style="12" customWidth="1"/>
    <col min="11" max="16384" width="9.140625" style="12" customWidth="1"/>
  </cols>
  <sheetData>
    <row r="1" s="8" customFormat="1" ht="15">
      <c r="I1" s="12"/>
    </row>
    <row r="2" spans="1:8" s="67" customFormat="1" ht="54">
      <c r="A2" s="64" t="s">
        <v>1306</v>
      </c>
      <c r="B2" s="65" t="s">
        <v>1305</v>
      </c>
      <c r="C2" s="65" t="s">
        <v>1334</v>
      </c>
      <c r="D2" s="65" t="s">
        <v>1296</v>
      </c>
      <c r="E2" s="65" t="s">
        <v>1301</v>
      </c>
      <c r="F2" s="65" t="s">
        <v>1297</v>
      </c>
      <c r="G2" s="65" t="s">
        <v>1302</v>
      </c>
      <c r="H2" s="66" t="s">
        <v>189</v>
      </c>
    </row>
    <row r="3" spans="1:8" ht="30">
      <c r="A3" s="11">
        <v>40837</v>
      </c>
      <c r="B3" s="2" t="s">
        <v>1072</v>
      </c>
      <c r="C3" s="81" t="s">
        <v>1322</v>
      </c>
      <c r="D3" s="102"/>
      <c r="E3" s="101"/>
      <c r="F3" s="82">
        <v>60</v>
      </c>
      <c r="G3" s="26"/>
      <c r="H3" s="55"/>
    </row>
    <row r="4" spans="1:8" ht="15">
      <c r="A4" s="11">
        <v>40849</v>
      </c>
      <c r="B4" s="2" t="s">
        <v>1676</v>
      </c>
      <c r="C4" s="2" t="s">
        <v>1322</v>
      </c>
      <c r="D4" s="82"/>
      <c r="E4" s="26"/>
      <c r="F4" s="26">
        <v>1865</v>
      </c>
      <c r="G4" s="26"/>
      <c r="H4" s="55"/>
    </row>
    <row r="5" spans="1:8" ht="15">
      <c r="A5" s="11">
        <v>40865</v>
      </c>
      <c r="B5" s="2" t="s">
        <v>1686</v>
      </c>
      <c r="C5" s="2" t="s">
        <v>1322</v>
      </c>
      <c r="D5" s="82"/>
      <c r="E5" s="26"/>
      <c r="F5" s="26">
        <v>400</v>
      </c>
      <c r="G5" s="26"/>
      <c r="H5" s="55"/>
    </row>
    <row r="6" spans="1:8" ht="15">
      <c r="A6" s="11">
        <v>40868</v>
      </c>
      <c r="B6" s="2" t="s">
        <v>1784</v>
      </c>
      <c r="C6" s="2" t="s">
        <v>1322</v>
      </c>
      <c r="D6" s="82"/>
      <c r="E6" s="26"/>
      <c r="F6" s="26">
        <v>250</v>
      </c>
      <c r="G6" s="26"/>
      <c r="H6" s="55"/>
    </row>
    <row r="7" spans="1:8" ht="15">
      <c r="A7" s="11">
        <v>40868</v>
      </c>
      <c r="B7" s="2" t="s">
        <v>1783</v>
      </c>
      <c r="C7" s="2" t="s">
        <v>1322</v>
      </c>
      <c r="D7" s="82"/>
      <c r="E7" s="26"/>
      <c r="F7" s="26">
        <v>2600</v>
      </c>
      <c r="G7" s="26"/>
      <c r="H7" s="55"/>
    </row>
    <row r="8" spans="1:8" ht="15">
      <c r="A8" s="11">
        <v>40875</v>
      </c>
      <c r="B8" s="2" t="s">
        <v>464</v>
      </c>
      <c r="C8" s="2" t="s">
        <v>1322</v>
      </c>
      <c r="D8" s="82"/>
      <c r="E8" s="26"/>
      <c r="F8" s="26">
        <v>35</v>
      </c>
      <c r="G8" s="26"/>
      <c r="H8" s="55"/>
    </row>
    <row r="9" spans="1:8" ht="15">
      <c r="A9" s="11">
        <v>40895</v>
      </c>
      <c r="B9" s="2" t="s">
        <v>1180</v>
      </c>
      <c r="C9" s="2" t="s">
        <v>1322</v>
      </c>
      <c r="D9" s="26"/>
      <c r="E9" s="26"/>
      <c r="F9" s="26">
        <v>2650</v>
      </c>
      <c r="G9" s="26"/>
      <c r="H9" s="55"/>
    </row>
    <row r="10" spans="1:10" ht="15">
      <c r="A10" s="11">
        <v>40556</v>
      </c>
      <c r="B10" s="48" t="s">
        <v>1456</v>
      </c>
      <c r="C10" s="2" t="s">
        <v>1330</v>
      </c>
      <c r="D10" s="26">
        <v>30</v>
      </c>
      <c r="E10" s="27"/>
      <c r="F10" s="26"/>
      <c r="G10" s="27"/>
      <c r="H10" s="55"/>
      <c r="J10" s="33"/>
    </row>
    <row r="11" spans="1:10" ht="15">
      <c r="A11" s="11">
        <v>40576</v>
      </c>
      <c r="B11" s="48" t="s">
        <v>1055</v>
      </c>
      <c r="C11" s="2" t="s">
        <v>1330</v>
      </c>
      <c r="D11" s="26"/>
      <c r="E11" s="26">
        <v>20</v>
      </c>
      <c r="F11" s="26"/>
      <c r="G11" s="26"/>
      <c r="H11" s="55"/>
      <c r="J11" s="33"/>
    </row>
    <row r="12" spans="1:10" ht="15">
      <c r="A12" s="11">
        <v>40588</v>
      </c>
      <c r="B12" s="48" t="s">
        <v>1456</v>
      </c>
      <c r="C12" s="2" t="s">
        <v>1330</v>
      </c>
      <c r="D12" s="26">
        <v>30</v>
      </c>
      <c r="E12" s="26"/>
      <c r="F12" s="26"/>
      <c r="G12" s="26"/>
      <c r="H12" s="55"/>
      <c r="J12" s="33"/>
    </row>
    <row r="13" spans="1:10" ht="15">
      <c r="A13" s="11">
        <v>40591</v>
      </c>
      <c r="B13" s="48" t="s">
        <v>1456</v>
      </c>
      <c r="C13" s="2" t="s">
        <v>1330</v>
      </c>
      <c r="D13" s="26">
        <v>15</v>
      </c>
      <c r="E13" s="26"/>
      <c r="F13" s="26"/>
      <c r="G13" s="26"/>
      <c r="H13" s="55"/>
      <c r="J13" s="33"/>
    </row>
    <row r="14" spans="1:10" ht="15">
      <c r="A14" s="11">
        <v>40604</v>
      </c>
      <c r="B14" s="48" t="s">
        <v>1272</v>
      </c>
      <c r="C14" s="2" t="s">
        <v>1330</v>
      </c>
      <c r="D14" s="26">
        <v>15</v>
      </c>
      <c r="E14" s="26"/>
      <c r="F14" s="49"/>
      <c r="G14" s="26"/>
      <c r="H14" s="55"/>
      <c r="J14" s="33"/>
    </row>
    <row r="15" spans="1:10" ht="15">
      <c r="A15" s="11">
        <v>40606</v>
      </c>
      <c r="B15" s="48" t="s">
        <v>1149</v>
      </c>
      <c r="C15" s="2" t="s">
        <v>1330</v>
      </c>
      <c r="D15" s="26"/>
      <c r="E15" s="26">
        <v>20</v>
      </c>
      <c r="F15" s="49"/>
      <c r="G15" s="26"/>
      <c r="H15" s="55"/>
      <c r="J15" s="33"/>
    </row>
    <row r="16" spans="1:10" ht="15">
      <c r="A16" s="11">
        <v>40612</v>
      </c>
      <c r="B16" s="48" t="s">
        <v>1150</v>
      </c>
      <c r="C16" s="2" t="s">
        <v>1330</v>
      </c>
      <c r="D16" s="26"/>
      <c r="E16" s="26">
        <v>40</v>
      </c>
      <c r="F16" s="46"/>
      <c r="G16" s="26"/>
      <c r="H16" s="55"/>
      <c r="J16" s="33"/>
    </row>
    <row r="17" spans="1:10" ht="15">
      <c r="A17" s="11">
        <v>40613</v>
      </c>
      <c r="B17" s="48" t="s">
        <v>1151</v>
      </c>
      <c r="C17" s="2" t="s">
        <v>1330</v>
      </c>
      <c r="D17" s="26"/>
      <c r="E17" s="26">
        <v>20</v>
      </c>
      <c r="F17" s="49"/>
      <c r="G17" s="26"/>
      <c r="H17" s="55"/>
      <c r="J17" s="33"/>
    </row>
    <row r="18" spans="1:10" ht="15">
      <c r="A18" s="11">
        <v>40616</v>
      </c>
      <c r="B18" s="48" t="s">
        <v>1456</v>
      </c>
      <c r="C18" s="2" t="s">
        <v>1330</v>
      </c>
      <c r="D18" s="26">
        <v>30</v>
      </c>
      <c r="E18" s="26"/>
      <c r="F18" s="49"/>
      <c r="G18" s="26"/>
      <c r="H18" s="55"/>
      <c r="J18" s="33"/>
    </row>
    <row r="19" spans="1:10" ht="30">
      <c r="A19" s="11">
        <v>40617</v>
      </c>
      <c r="B19" s="48" t="s">
        <v>887</v>
      </c>
      <c r="C19" s="2" t="s">
        <v>1330</v>
      </c>
      <c r="D19" s="26"/>
      <c r="E19" s="26">
        <v>60</v>
      </c>
      <c r="F19" s="49"/>
      <c r="G19" s="26"/>
      <c r="H19" s="55"/>
      <c r="J19" s="33"/>
    </row>
    <row r="20" spans="1:10" ht="15">
      <c r="A20" s="11">
        <v>40624</v>
      </c>
      <c r="B20" s="48" t="s">
        <v>1151</v>
      </c>
      <c r="C20" s="2" t="s">
        <v>1330</v>
      </c>
      <c r="D20" s="26"/>
      <c r="E20" s="26">
        <v>20</v>
      </c>
      <c r="F20" s="46"/>
      <c r="G20" s="26"/>
      <c r="H20" s="55"/>
      <c r="J20" s="33"/>
    </row>
    <row r="21" spans="1:10" ht="15">
      <c r="A21" s="11">
        <v>40635</v>
      </c>
      <c r="B21" s="48" t="s">
        <v>1456</v>
      </c>
      <c r="C21" s="2" t="s">
        <v>1330</v>
      </c>
      <c r="D21" s="26">
        <v>15</v>
      </c>
      <c r="E21" s="26"/>
      <c r="F21" s="49"/>
      <c r="G21" s="26"/>
      <c r="H21" s="55"/>
      <c r="J21" s="33"/>
    </row>
    <row r="22" spans="1:10" ht="15">
      <c r="A22" s="11">
        <v>40644</v>
      </c>
      <c r="B22" s="2" t="s">
        <v>1151</v>
      </c>
      <c r="C22" s="2" t="s">
        <v>1330</v>
      </c>
      <c r="D22" s="26"/>
      <c r="E22" s="26">
        <v>20</v>
      </c>
      <c r="F22" s="26"/>
      <c r="G22" s="26"/>
      <c r="H22" s="55"/>
      <c r="J22" s="33"/>
    </row>
    <row r="23" spans="1:10" ht="15">
      <c r="A23" s="11">
        <v>40644</v>
      </c>
      <c r="B23" s="2" t="s">
        <v>1151</v>
      </c>
      <c r="C23" s="2" t="s">
        <v>1330</v>
      </c>
      <c r="D23" s="26"/>
      <c r="E23" s="26">
        <v>40</v>
      </c>
      <c r="F23" s="26"/>
      <c r="G23" s="26"/>
      <c r="H23" s="55"/>
      <c r="J23" s="33"/>
    </row>
    <row r="24" spans="1:10" ht="15">
      <c r="A24" s="11">
        <v>40645</v>
      </c>
      <c r="B24" s="2" t="s">
        <v>1151</v>
      </c>
      <c r="C24" s="2" t="s">
        <v>1330</v>
      </c>
      <c r="D24" s="26"/>
      <c r="E24" s="26">
        <v>20</v>
      </c>
      <c r="F24" s="26"/>
      <c r="G24" s="26"/>
      <c r="H24" s="55"/>
      <c r="J24" s="33"/>
    </row>
    <row r="25" spans="1:10" ht="15">
      <c r="A25" s="11">
        <v>40647</v>
      </c>
      <c r="B25" s="48" t="s">
        <v>1456</v>
      </c>
      <c r="C25" s="2" t="s">
        <v>1330</v>
      </c>
      <c r="D25" s="26">
        <v>30</v>
      </c>
      <c r="E25" s="26"/>
      <c r="F25" s="49"/>
      <c r="G25" s="26"/>
      <c r="H25" s="55"/>
      <c r="J25" s="33"/>
    </row>
    <row r="26" spans="1:10" ht="15">
      <c r="A26" s="11">
        <v>40649</v>
      </c>
      <c r="B26" s="2" t="s">
        <v>1151</v>
      </c>
      <c r="C26" s="2" t="s">
        <v>1330</v>
      </c>
      <c r="D26" s="26"/>
      <c r="E26" s="26">
        <v>20</v>
      </c>
      <c r="F26" s="26"/>
      <c r="G26" s="26"/>
      <c r="H26" s="55"/>
      <c r="J26" s="33"/>
    </row>
    <row r="27" spans="1:10" ht="15">
      <c r="A27" s="11">
        <v>40677</v>
      </c>
      <c r="B27" s="48" t="s">
        <v>1456</v>
      </c>
      <c r="C27" s="2" t="s">
        <v>1330</v>
      </c>
      <c r="D27" s="26">
        <v>30</v>
      </c>
      <c r="E27" s="26"/>
      <c r="F27" s="49"/>
      <c r="G27" s="26"/>
      <c r="H27" s="55"/>
      <c r="J27" s="33"/>
    </row>
    <row r="28" spans="1:10" ht="15">
      <c r="A28" s="11">
        <v>40679</v>
      </c>
      <c r="B28" s="2" t="s">
        <v>1151</v>
      </c>
      <c r="C28" s="2" t="s">
        <v>1330</v>
      </c>
      <c r="D28" s="26"/>
      <c r="E28" s="26">
        <v>20</v>
      </c>
      <c r="F28" s="26"/>
      <c r="G28" s="26"/>
      <c r="H28" s="56"/>
      <c r="J28" s="33"/>
    </row>
    <row r="29" spans="1:10" ht="15">
      <c r="A29" s="11">
        <v>40691</v>
      </c>
      <c r="B29" s="2" t="s">
        <v>1055</v>
      </c>
      <c r="C29" s="2" t="s">
        <v>1330</v>
      </c>
      <c r="D29" s="26">
        <f>22.5+75</f>
        <v>97.5</v>
      </c>
      <c r="E29" s="26"/>
      <c r="F29" s="26"/>
      <c r="G29" s="26"/>
      <c r="H29" s="56"/>
      <c r="J29" s="33"/>
    </row>
    <row r="30" spans="1:10" ht="15">
      <c r="A30" s="11">
        <v>40694</v>
      </c>
      <c r="B30" s="2" t="s">
        <v>1150</v>
      </c>
      <c r="C30" s="2" t="s">
        <v>1330</v>
      </c>
      <c r="D30" s="26"/>
      <c r="E30" s="26">
        <v>40</v>
      </c>
      <c r="F30" s="26"/>
      <c r="G30" s="26"/>
      <c r="H30" s="55"/>
      <c r="J30" s="33"/>
    </row>
    <row r="31" spans="1:8" ht="15">
      <c r="A31" s="11">
        <v>40701</v>
      </c>
      <c r="B31" s="2" t="s">
        <v>1818</v>
      </c>
      <c r="C31" s="2" t="s">
        <v>1330</v>
      </c>
      <c r="D31" s="26"/>
      <c r="E31" s="26">
        <v>40</v>
      </c>
      <c r="F31" s="26"/>
      <c r="G31" s="26"/>
      <c r="H31" s="55"/>
    </row>
    <row r="32" spans="1:8" ht="30">
      <c r="A32" s="11">
        <v>40708</v>
      </c>
      <c r="B32" s="2" t="s">
        <v>1692</v>
      </c>
      <c r="C32" s="2" t="s">
        <v>1330</v>
      </c>
      <c r="D32" s="26">
        <v>30</v>
      </c>
      <c r="E32" s="26"/>
      <c r="F32" s="26"/>
      <c r="G32" s="26"/>
      <c r="H32" s="55"/>
    </row>
    <row r="33" spans="1:8" ht="15">
      <c r="A33" s="11">
        <v>40709</v>
      </c>
      <c r="B33" s="2" t="s">
        <v>1150</v>
      </c>
      <c r="C33" s="2" t="s">
        <v>1330</v>
      </c>
      <c r="D33" s="26"/>
      <c r="E33" s="26">
        <v>40</v>
      </c>
      <c r="F33" s="26"/>
      <c r="G33" s="26"/>
      <c r="H33" s="55"/>
    </row>
    <row r="34" spans="1:8" ht="30">
      <c r="A34" s="11">
        <v>40737</v>
      </c>
      <c r="B34" s="2" t="s">
        <v>1692</v>
      </c>
      <c r="C34" s="2" t="s">
        <v>1330</v>
      </c>
      <c r="D34" s="26">
        <v>30</v>
      </c>
      <c r="E34" s="26"/>
      <c r="F34" s="26"/>
      <c r="G34" s="26"/>
      <c r="H34" s="55"/>
    </row>
    <row r="35" spans="1:9" ht="15">
      <c r="A35" s="11">
        <v>40746</v>
      </c>
      <c r="B35" s="2" t="s">
        <v>1689</v>
      </c>
      <c r="C35" s="2" t="s">
        <v>1330</v>
      </c>
      <c r="D35" s="26"/>
      <c r="E35" s="26">
        <f>1800+100</f>
        <v>1900</v>
      </c>
      <c r="F35" s="26"/>
      <c r="G35" s="26"/>
      <c r="H35" s="55"/>
      <c r="I35" s="17"/>
    </row>
    <row r="36" spans="1:8" ht="15">
      <c r="A36" s="11">
        <v>40754</v>
      </c>
      <c r="B36" s="2" t="s">
        <v>1688</v>
      </c>
      <c r="C36" s="2" t="s">
        <v>1330</v>
      </c>
      <c r="D36" s="26"/>
      <c r="E36" s="26">
        <f>20+40+20</f>
        <v>80</v>
      </c>
      <c r="F36" s="26"/>
      <c r="G36" s="26"/>
      <c r="H36" s="55"/>
    </row>
    <row r="37" spans="1:8" ht="15">
      <c r="A37" s="77">
        <v>40765</v>
      </c>
      <c r="B37" s="81" t="s">
        <v>25</v>
      </c>
      <c r="C37" s="81" t="s">
        <v>1330</v>
      </c>
      <c r="D37" s="82"/>
      <c r="E37" s="82">
        <v>40</v>
      </c>
      <c r="F37" s="82"/>
      <c r="G37" s="82"/>
      <c r="H37" s="83"/>
    </row>
    <row r="38" spans="1:8" ht="30">
      <c r="A38" s="77">
        <v>40768</v>
      </c>
      <c r="B38" s="2" t="s">
        <v>1692</v>
      </c>
      <c r="C38" s="2" t="s">
        <v>1330</v>
      </c>
      <c r="D38" s="26">
        <v>30</v>
      </c>
      <c r="E38" s="26"/>
      <c r="F38" s="26"/>
      <c r="G38" s="26"/>
      <c r="H38" s="55"/>
    </row>
    <row r="39" spans="1:8" ht="15">
      <c r="A39" s="77">
        <v>40770</v>
      </c>
      <c r="B39" s="2" t="s">
        <v>1150</v>
      </c>
      <c r="C39" s="2" t="s">
        <v>1330</v>
      </c>
      <c r="D39" s="26"/>
      <c r="E39" s="26">
        <f>40+20</f>
        <v>60</v>
      </c>
      <c r="F39" s="26"/>
      <c r="G39" s="26"/>
      <c r="H39" s="55"/>
    </row>
    <row r="40" spans="1:8" ht="15">
      <c r="A40" s="11">
        <v>40786</v>
      </c>
      <c r="B40" s="2" t="s">
        <v>26</v>
      </c>
      <c r="C40" s="2" t="s">
        <v>1330</v>
      </c>
      <c r="D40" s="26"/>
      <c r="E40" s="82">
        <f>20+20+40</f>
        <v>80</v>
      </c>
      <c r="F40" s="26"/>
      <c r="G40" s="26"/>
      <c r="H40" s="55"/>
    </row>
    <row r="41" spans="1:8" ht="15">
      <c r="A41" s="11">
        <v>40795</v>
      </c>
      <c r="B41" s="2" t="s">
        <v>153</v>
      </c>
      <c r="C41" s="2" t="s">
        <v>1330</v>
      </c>
      <c r="D41" s="82">
        <v>300</v>
      </c>
      <c r="E41" s="26"/>
      <c r="F41" s="26"/>
      <c r="G41" s="26"/>
      <c r="H41" s="55"/>
    </row>
    <row r="42" spans="1:8" ht="30">
      <c r="A42" s="11">
        <v>40801</v>
      </c>
      <c r="B42" s="2" t="s">
        <v>1692</v>
      </c>
      <c r="C42" s="2" t="s">
        <v>1330</v>
      </c>
      <c r="D42" s="82">
        <v>30</v>
      </c>
      <c r="E42" s="26"/>
      <c r="F42" s="26"/>
      <c r="G42" s="26"/>
      <c r="H42" s="55"/>
    </row>
    <row r="43" spans="1:8" ht="15">
      <c r="A43" s="11">
        <v>40816</v>
      </c>
      <c r="B43" s="2" t="s">
        <v>1688</v>
      </c>
      <c r="C43" s="2" t="s">
        <v>1330</v>
      </c>
      <c r="D43" s="82"/>
      <c r="E43" s="26">
        <f>40+40+20+40</f>
        <v>140</v>
      </c>
      <c r="F43" s="26"/>
      <c r="G43" s="26"/>
      <c r="H43" s="55"/>
    </row>
    <row r="44" spans="1:8" ht="30">
      <c r="A44" s="11">
        <v>40830</v>
      </c>
      <c r="B44" s="2" t="s">
        <v>1692</v>
      </c>
      <c r="C44" s="2" t="s">
        <v>1330</v>
      </c>
      <c r="D44" s="82">
        <v>30</v>
      </c>
      <c r="E44" s="26"/>
      <c r="F44" s="26"/>
      <c r="G44" s="26"/>
      <c r="H44" s="55"/>
    </row>
    <row r="45" spans="1:8" ht="15">
      <c r="A45" s="11">
        <v>40836</v>
      </c>
      <c r="B45" s="2" t="s">
        <v>363</v>
      </c>
      <c r="C45" s="2" t="s">
        <v>1330</v>
      </c>
      <c r="D45" s="82"/>
      <c r="E45" s="26">
        <v>20</v>
      </c>
      <c r="F45" s="26"/>
      <c r="G45" s="26"/>
      <c r="H45" s="55"/>
    </row>
    <row r="46" spans="1:8" ht="30">
      <c r="A46" s="11">
        <v>40861</v>
      </c>
      <c r="B46" s="2" t="s">
        <v>1692</v>
      </c>
      <c r="C46" s="2" t="s">
        <v>1330</v>
      </c>
      <c r="D46" s="82">
        <v>30</v>
      </c>
      <c r="E46" s="26"/>
      <c r="F46" s="26"/>
      <c r="G46" s="26"/>
      <c r="H46" s="55"/>
    </row>
    <row r="47" spans="1:8" ht="15">
      <c r="A47" s="11">
        <v>40865</v>
      </c>
      <c r="B47" s="2" t="s">
        <v>1150</v>
      </c>
      <c r="C47" s="2" t="s">
        <v>1330</v>
      </c>
      <c r="D47" s="82"/>
      <c r="E47" s="26">
        <f>60+20+20</f>
        <v>100</v>
      </c>
      <c r="F47" s="26"/>
      <c r="G47" s="26"/>
      <c r="H47" s="55"/>
    </row>
    <row r="48" spans="1:8" ht="30">
      <c r="A48" s="11">
        <v>40891</v>
      </c>
      <c r="B48" s="2" t="s">
        <v>1692</v>
      </c>
      <c r="C48" s="2" t="s">
        <v>1330</v>
      </c>
      <c r="D48" s="82">
        <v>30</v>
      </c>
      <c r="E48" s="26"/>
      <c r="F48" s="26"/>
      <c r="G48" s="26"/>
      <c r="H48" s="55"/>
    </row>
    <row r="49" spans="1:9" ht="15">
      <c r="A49" s="11">
        <v>40906</v>
      </c>
      <c r="B49" s="2" t="s">
        <v>1150</v>
      </c>
      <c r="C49" s="2" t="s">
        <v>1330</v>
      </c>
      <c r="D49" s="1"/>
      <c r="E49" s="1">
        <f>40+20+60</f>
        <v>120</v>
      </c>
      <c r="F49" s="1"/>
      <c r="G49" s="132"/>
      <c r="H49" s="133"/>
      <c r="I49" s="33"/>
    </row>
    <row r="50" spans="1:9" ht="30">
      <c r="A50" s="11">
        <v>40906</v>
      </c>
      <c r="B50" s="2" t="s">
        <v>1998</v>
      </c>
      <c r="C50" s="2" t="s">
        <v>1330</v>
      </c>
      <c r="D50" s="1"/>
      <c r="E50" s="1">
        <f>(22.88+127.12)</f>
        <v>150</v>
      </c>
      <c r="F50" s="1"/>
      <c r="G50" s="132"/>
      <c r="H50" s="133"/>
      <c r="I50" s="33"/>
    </row>
    <row r="51" spans="1:9" ht="30">
      <c r="A51" s="11">
        <v>40907</v>
      </c>
      <c r="B51" s="2" t="s">
        <v>1999</v>
      </c>
      <c r="C51" s="2" t="s">
        <v>1330</v>
      </c>
      <c r="D51" s="1"/>
      <c r="E51" s="1">
        <f>150+183.33</f>
        <v>333.33000000000004</v>
      </c>
      <c r="F51" s="1"/>
      <c r="G51" s="132"/>
      <c r="H51" s="133"/>
      <c r="I51" s="33"/>
    </row>
    <row r="52" spans="1:10" ht="30">
      <c r="A52" s="11">
        <v>40683</v>
      </c>
      <c r="B52" s="2" t="s">
        <v>1812</v>
      </c>
      <c r="C52" s="2" t="s">
        <v>1896</v>
      </c>
      <c r="D52" s="26"/>
      <c r="E52" s="68">
        <v>15614</v>
      </c>
      <c r="F52" s="26"/>
      <c r="G52" s="26"/>
      <c r="H52" s="55" t="s">
        <v>196</v>
      </c>
      <c r="J52" s="33"/>
    </row>
    <row r="53" spans="1:10" ht="30">
      <c r="A53" s="11">
        <v>40724</v>
      </c>
      <c r="B53" s="2" t="s">
        <v>1812</v>
      </c>
      <c r="C53" s="2" t="s">
        <v>1896</v>
      </c>
      <c r="D53" s="26"/>
      <c r="E53" s="68">
        <v>1754</v>
      </c>
      <c r="F53" s="26"/>
      <c r="G53" s="26"/>
      <c r="H53" s="55" t="s">
        <v>196</v>
      </c>
      <c r="J53" s="33"/>
    </row>
    <row r="54" spans="1:10" ht="30">
      <c r="A54" s="11">
        <v>40801</v>
      </c>
      <c r="B54" s="2" t="s">
        <v>1198</v>
      </c>
      <c r="C54" s="2" t="s">
        <v>1199</v>
      </c>
      <c r="D54" s="102"/>
      <c r="E54" s="102">
        <v>25142</v>
      </c>
      <c r="F54" s="26"/>
      <c r="G54" s="26"/>
      <c r="H54" s="55" t="s">
        <v>196</v>
      </c>
      <c r="J54" s="89"/>
    </row>
    <row r="55" spans="1:8" ht="30">
      <c r="A55" s="11">
        <v>40743</v>
      </c>
      <c r="B55" s="2" t="s">
        <v>1201</v>
      </c>
      <c r="C55" s="2" t="s">
        <v>1202</v>
      </c>
      <c r="D55" s="90"/>
      <c r="E55" s="90">
        <v>15000</v>
      </c>
      <c r="F55" s="26"/>
      <c r="G55" s="26"/>
      <c r="H55" s="55" t="s">
        <v>196</v>
      </c>
    </row>
    <row r="56" spans="1:8" ht="30">
      <c r="A56" s="11">
        <v>40744</v>
      </c>
      <c r="B56" s="2" t="s">
        <v>1203</v>
      </c>
      <c r="C56" s="2" t="s">
        <v>1202</v>
      </c>
      <c r="D56" s="90"/>
      <c r="E56" s="90">
        <v>805.95</v>
      </c>
      <c r="F56" s="26"/>
      <c r="G56" s="26"/>
      <c r="H56" s="55" t="s">
        <v>196</v>
      </c>
    </row>
    <row r="57" spans="1:8" ht="45">
      <c r="A57" s="11">
        <v>40801</v>
      </c>
      <c r="B57" s="2" t="s">
        <v>1213</v>
      </c>
      <c r="C57" s="2" t="s">
        <v>1202</v>
      </c>
      <c r="D57" s="102"/>
      <c r="E57" s="102">
        <v>5977.71</v>
      </c>
      <c r="F57" s="26"/>
      <c r="G57" s="26"/>
      <c r="H57" s="55" t="s">
        <v>196</v>
      </c>
    </row>
    <row r="58" spans="1:8" ht="30">
      <c r="A58" s="11">
        <v>40802</v>
      </c>
      <c r="B58" s="2" t="s">
        <v>1204</v>
      </c>
      <c r="C58" s="2" t="s">
        <v>1202</v>
      </c>
      <c r="D58" s="102"/>
      <c r="E58" s="90">
        <v>3098.5</v>
      </c>
      <c r="F58" s="26"/>
      <c r="G58" s="26"/>
      <c r="H58" s="55" t="s">
        <v>196</v>
      </c>
    </row>
    <row r="59" spans="1:8" ht="45">
      <c r="A59" s="11">
        <v>40800</v>
      </c>
      <c r="B59" s="2" t="s">
        <v>1200</v>
      </c>
      <c r="C59" s="2" t="s">
        <v>1202</v>
      </c>
      <c r="D59" s="102"/>
      <c r="E59" s="102">
        <v>22532.4</v>
      </c>
      <c r="F59" s="26"/>
      <c r="G59" s="26"/>
      <c r="H59" s="55" t="s">
        <v>196</v>
      </c>
    </row>
    <row r="60" spans="1:8" ht="30">
      <c r="A60" s="11">
        <v>40729</v>
      </c>
      <c r="B60" s="2" t="s">
        <v>195</v>
      </c>
      <c r="C60" s="2" t="s">
        <v>1814</v>
      </c>
      <c r="D60" s="68"/>
      <c r="E60" s="68">
        <v>12020</v>
      </c>
      <c r="F60" s="26"/>
      <c r="G60" s="26"/>
      <c r="H60" s="55" t="s">
        <v>196</v>
      </c>
    </row>
    <row r="61" spans="1:8" ht="81">
      <c r="A61" s="11">
        <v>40731</v>
      </c>
      <c r="B61" s="2" t="s">
        <v>22</v>
      </c>
      <c r="C61" s="2" t="s">
        <v>1814</v>
      </c>
      <c r="D61" s="90"/>
      <c r="E61" s="90">
        <v>4635.39</v>
      </c>
      <c r="F61" s="26">
        <v>846.03</v>
      </c>
      <c r="G61" s="26"/>
      <c r="H61" s="55" t="s">
        <v>24</v>
      </c>
    </row>
    <row r="62" spans="1:8" ht="30">
      <c r="A62" s="11">
        <v>40732</v>
      </c>
      <c r="B62" s="2" t="s">
        <v>197</v>
      </c>
      <c r="C62" s="2" t="s">
        <v>1814</v>
      </c>
      <c r="D62" s="68"/>
      <c r="E62" s="68">
        <v>25200</v>
      </c>
      <c r="F62" s="26"/>
      <c r="G62" s="26"/>
      <c r="H62" s="55" t="s">
        <v>196</v>
      </c>
    </row>
    <row r="63" spans="1:8" ht="30">
      <c r="A63" s="11">
        <v>40732</v>
      </c>
      <c r="B63" s="2" t="s">
        <v>762</v>
      </c>
      <c r="C63" s="2" t="s">
        <v>1814</v>
      </c>
      <c r="D63" s="68"/>
      <c r="E63" s="68">
        <v>2549.6</v>
      </c>
      <c r="F63" s="26"/>
      <c r="G63" s="26"/>
      <c r="H63" s="55" t="s">
        <v>196</v>
      </c>
    </row>
    <row r="64" spans="1:8" ht="30">
      <c r="A64" s="11">
        <v>40733</v>
      </c>
      <c r="B64" s="2" t="s">
        <v>1040</v>
      </c>
      <c r="C64" s="2" t="s">
        <v>1814</v>
      </c>
      <c r="D64" s="68"/>
      <c r="E64" s="68">
        <v>28000</v>
      </c>
      <c r="F64" s="26"/>
      <c r="G64" s="26"/>
      <c r="H64" s="55" t="s">
        <v>196</v>
      </c>
    </row>
    <row r="65" spans="1:9" ht="45">
      <c r="A65" s="77">
        <v>40756</v>
      </c>
      <c r="B65" s="2" t="s">
        <v>1041</v>
      </c>
      <c r="C65" s="2" t="s">
        <v>1814</v>
      </c>
      <c r="D65" s="90"/>
      <c r="E65" s="90">
        <v>37427</v>
      </c>
      <c r="F65" s="26"/>
      <c r="G65" s="26"/>
      <c r="H65" s="55" t="s">
        <v>196</v>
      </c>
      <c r="I65" s="17"/>
    </row>
    <row r="66" spans="1:8" ht="30">
      <c r="A66" s="11">
        <v>40768</v>
      </c>
      <c r="B66" s="2" t="s">
        <v>1043</v>
      </c>
      <c r="C66" s="2" t="s">
        <v>1814</v>
      </c>
      <c r="D66" s="90"/>
      <c r="E66" s="90">
        <v>5800</v>
      </c>
      <c r="F66" s="26"/>
      <c r="G66" s="26"/>
      <c r="H66" s="55" t="s">
        <v>196</v>
      </c>
    </row>
    <row r="67" spans="1:8" ht="75">
      <c r="A67" s="11">
        <v>40777</v>
      </c>
      <c r="B67" s="2" t="s">
        <v>1044</v>
      </c>
      <c r="C67" s="2" t="s">
        <v>1814</v>
      </c>
      <c r="D67" s="90"/>
      <c r="E67" s="90">
        <v>5641.65</v>
      </c>
      <c r="F67" s="26"/>
      <c r="G67" s="26"/>
      <c r="H67" s="55" t="s">
        <v>196</v>
      </c>
    </row>
    <row r="68" spans="1:8" ht="45">
      <c r="A68" s="11">
        <v>40777</v>
      </c>
      <c r="B68" s="2" t="s">
        <v>13</v>
      </c>
      <c r="C68" s="2" t="s">
        <v>1814</v>
      </c>
      <c r="D68" s="90"/>
      <c r="E68" s="90">
        <f>51450</f>
        <v>51450</v>
      </c>
      <c r="F68" s="26"/>
      <c r="G68" s="26"/>
      <c r="H68" s="55" t="s">
        <v>196</v>
      </c>
    </row>
    <row r="69" spans="1:8" ht="30">
      <c r="A69" s="11">
        <v>40778</v>
      </c>
      <c r="B69" s="2" t="s">
        <v>1</v>
      </c>
      <c r="C69" s="2" t="s">
        <v>1814</v>
      </c>
      <c r="D69" s="90"/>
      <c r="E69" s="90">
        <f>1500*7</f>
        <v>10500</v>
      </c>
      <c r="F69" s="26"/>
      <c r="G69" s="26"/>
      <c r="H69" s="55" t="s">
        <v>196</v>
      </c>
    </row>
    <row r="70" spans="1:8" ht="45">
      <c r="A70" s="11">
        <v>40780</v>
      </c>
      <c r="B70" s="2" t="s">
        <v>9</v>
      </c>
      <c r="C70" s="2" t="s">
        <v>1814</v>
      </c>
      <c r="D70" s="90"/>
      <c r="E70" s="90">
        <v>3310</v>
      </c>
      <c r="F70" s="26"/>
      <c r="G70" s="26"/>
      <c r="H70" s="55" t="s">
        <v>196</v>
      </c>
    </row>
    <row r="71" spans="1:8" ht="30">
      <c r="A71" s="11">
        <v>40785</v>
      </c>
      <c r="B71" s="2" t="s">
        <v>10</v>
      </c>
      <c r="C71" s="2" t="s">
        <v>1814</v>
      </c>
      <c r="D71" s="90"/>
      <c r="E71" s="90">
        <v>3843.2</v>
      </c>
      <c r="F71" s="26"/>
      <c r="G71" s="26"/>
      <c r="H71" s="55" t="s">
        <v>196</v>
      </c>
    </row>
    <row r="72" spans="1:8" ht="30">
      <c r="A72" s="11">
        <v>40789</v>
      </c>
      <c r="B72" s="2" t="s">
        <v>1045</v>
      </c>
      <c r="C72" s="2" t="s">
        <v>1814</v>
      </c>
      <c r="D72" s="102"/>
      <c r="E72" s="90">
        <v>408</v>
      </c>
      <c r="F72" s="26"/>
      <c r="G72" s="26"/>
      <c r="H72" s="55" t="s">
        <v>196</v>
      </c>
    </row>
    <row r="73" spans="1:10" ht="30">
      <c r="A73" s="11">
        <v>40693</v>
      </c>
      <c r="B73" s="2" t="s">
        <v>1625</v>
      </c>
      <c r="C73" s="2" t="s">
        <v>1984</v>
      </c>
      <c r="D73" s="26"/>
      <c r="E73" s="26"/>
      <c r="F73" s="26">
        <v>461.9</v>
      </c>
      <c r="G73" s="26"/>
      <c r="H73" s="56"/>
      <c r="J73" s="33"/>
    </row>
    <row r="74" spans="1:8" ht="30">
      <c r="A74" s="11">
        <v>40714</v>
      </c>
      <c r="B74" s="2" t="s">
        <v>1762</v>
      </c>
      <c r="C74" s="2" t="s">
        <v>1984</v>
      </c>
      <c r="D74" s="26"/>
      <c r="E74" s="26"/>
      <c r="F74" s="26">
        <v>494.7</v>
      </c>
      <c r="G74" s="26"/>
      <c r="H74" s="55"/>
    </row>
    <row r="75" spans="1:8" ht="30">
      <c r="A75" s="11">
        <v>40735</v>
      </c>
      <c r="B75" s="2" t="s">
        <v>1911</v>
      </c>
      <c r="C75" s="2" t="s">
        <v>1984</v>
      </c>
      <c r="D75" s="26"/>
      <c r="E75" s="26"/>
      <c r="F75" s="26">
        <v>469.82</v>
      </c>
      <c r="G75" s="26"/>
      <c r="H75" s="55"/>
    </row>
    <row r="76" spans="1:8" ht="30">
      <c r="A76" s="77">
        <v>40754</v>
      </c>
      <c r="B76" s="81" t="s">
        <v>1117</v>
      </c>
      <c r="C76" s="2" t="s">
        <v>1984</v>
      </c>
      <c r="D76" s="82"/>
      <c r="E76" s="82"/>
      <c r="F76" s="82">
        <v>630.3</v>
      </c>
      <c r="G76" s="82"/>
      <c r="H76" s="85"/>
    </row>
    <row r="77" spans="1:8" ht="30">
      <c r="A77" s="77">
        <v>40759</v>
      </c>
      <c r="B77" s="81" t="s">
        <v>1035</v>
      </c>
      <c r="C77" s="2" t="s">
        <v>1984</v>
      </c>
      <c r="D77" s="82"/>
      <c r="E77" s="82"/>
      <c r="F77" s="82">
        <v>275</v>
      </c>
      <c r="G77" s="82"/>
      <c r="H77" s="83"/>
    </row>
    <row r="78" spans="1:8" ht="30">
      <c r="A78" s="77">
        <v>40766</v>
      </c>
      <c r="B78" s="81" t="s">
        <v>486</v>
      </c>
      <c r="C78" s="2" t="s">
        <v>1984</v>
      </c>
      <c r="D78" s="82"/>
      <c r="E78" s="82"/>
      <c r="F78" s="82">
        <v>541.25</v>
      </c>
      <c r="G78" s="82"/>
      <c r="H78" s="83"/>
    </row>
    <row r="79" spans="1:8" ht="45">
      <c r="A79" s="11">
        <v>40802</v>
      </c>
      <c r="B79" s="2" t="s">
        <v>1212</v>
      </c>
      <c r="C79" s="2" t="s">
        <v>1984</v>
      </c>
      <c r="D79" s="102"/>
      <c r="E79" s="101">
        <v>3262.29</v>
      </c>
      <c r="F79" s="26"/>
      <c r="G79" s="26"/>
      <c r="H79" s="55"/>
    </row>
    <row r="80" spans="1:8" ht="30">
      <c r="A80" s="11">
        <v>40804</v>
      </c>
      <c r="B80" s="2" t="s">
        <v>59</v>
      </c>
      <c r="C80" s="2" t="s">
        <v>1984</v>
      </c>
      <c r="D80" s="82">
        <v>739.3</v>
      </c>
      <c r="E80" s="26"/>
      <c r="F80" s="26"/>
      <c r="G80" s="26"/>
      <c r="H80" s="55"/>
    </row>
    <row r="81" spans="1:8" ht="30">
      <c r="A81" s="11">
        <v>40805</v>
      </c>
      <c r="B81" s="2" t="s">
        <v>134</v>
      </c>
      <c r="C81" s="2" t="s">
        <v>1984</v>
      </c>
      <c r="D81" s="82"/>
      <c r="E81" s="26"/>
      <c r="F81" s="26">
        <v>144</v>
      </c>
      <c r="G81" s="26"/>
      <c r="H81" s="55"/>
    </row>
    <row r="82" spans="1:8" ht="30">
      <c r="A82" s="11">
        <v>40807</v>
      </c>
      <c r="B82" s="2" t="s">
        <v>51</v>
      </c>
      <c r="C82" s="2" t="s">
        <v>1984</v>
      </c>
      <c r="D82" s="82"/>
      <c r="E82" s="26"/>
      <c r="F82" s="26">
        <v>920</v>
      </c>
      <c r="G82" s="26"/>
      <c r="H82" s="55"/>
    </row>
    <row r="83" spans="1:8" ht="30">
      <c r="A83" s="11">
        <v>40807</v>
      </c>
      <c r="B83" s="2" t="s">
        <v>61</v>
      </c>
      <c r="C83" s="2" t="s">
        <v>1984</v>
      </c>
      <c r="D83" s="82"/>
      <c r="E83" s="26"/>
      <c r="F83" s="26">
        <v>3000</v>
      </c>
      <c r="G83" s="26"/>
      <c r="H83" s="55"/>
    </row>
    <row r="84" spans="1:8" ht="30">
      <c r="A84" s="11">
        <v>40816</v>
      </c>
      <c r="B84" s="2" t="s">
        <v>1194</v>
      </c>
      <c r="C84" s="2" t="s">
        <v>1984</v>
      </c>
      <c r="D84" s="82">
        <v>240</v>
      </c>
      <c r="E84" s="26"/>
      <c r="F84" s="26"/>
      <c r="G84" s="26"/>
      <c r="H84" s="55"/>
    </row>
    <row r="85" spans="1:8" ht="45">
      <c r="A85" s="77">
        <v>40800</v>
      </c>
      <c r="B85" s="81" t="s">
        <v>1211</v>
      </c>
      <c r="C85" s="2" t="s">
        <v>1984</v>
      </c>
      <c r="D85" s="82"/>
      <c r="E85" s="26">
        <v>9797</v>
      </c>
      <c r="F85" s="26"/>
      <c r="G85" s="26"/>
      <c r="H85" s="55"/>
    </row>
    <row r="86" spans="1:8" ht="30">
      <c r="A86" s="11">
        <v>40874</v>
      </c>
      <c r="B86" s="2" t="s">
        <v>922</v>
      </c>
      <c r="C86" s="2" t="s">
        <v>1984</v>
      </c>
      <c r="D86" s="82"/>
      <c r="E86" s="26"/>
      <c r="F86" s="26">
        <v>48</v>
      </c>
      <c r="G86" s="26"/>
      <c r="H86" s="55"/>
    </row>
    <row r="87" spans="1:10" ht="30">
      <c r="A87" s="11">
        <v>40655</v>
      </c>
      <c r="B87" s="2" t="s">
        <v>623</v>
      </c>
      <c r="C87" s="2" t="s">
        <v>1898</v>
      </c>
      <c r="D87" s="26"/>
      <c r="E87" s="2"/>
      <c r="F87" s="26">
        <v>189</v>
      </c>
      <c r="G87" s="26"/>
      <c r="H87" s="56"/>
      <c r="J87" s="33"/>
    </row>
    <row r="88" spans="1:10" ht="30">
      <c r="A88" s="11">
        <v>40655</v>
      </c>
      <c r="B88" s="2" t="s">
        <v>624</v>
      </c>
      <c r="C88" s="2" t="s">
        <v>1898</v>
      </c>
      <c r="D88" s="26"/>
      <c r="E88" s="26"/>
      <c r="F88" s="26">
        <v>73.75</v>
      </c>
      <c r="G88" s="26"/>
      <c r="H88" s="56"/>
      <c r="J88" s="33"/>
    </row>
    <row r="89" spans="1:10" ht="30">
      <c r="A89" s="11">
        <v>40655</v>
      </c>
      <c r="B89" s="2" t="s">
        <v>1808</v>
      </c>
      <c r="C89" s="2" t="s">
        <v>1898</v>
      </c>
      <c r="D89" s="26"/>
      <c r="E89" s="26"/>
      <c r="F89" s="26">
        <v>1947.5</v>
      </c>
      <c r="G89" s="26"/>
      <c r="H89" s="55"/>
      <c r="J89" s="33"/>
    </row>
    <row r="90" spans="1:10" ht="30">
      <c r="A90" s="11">
        <v>40657</v>
      </c>
      <c r="B90" s="2" t="s">
        <v>1563</v>
      </c>
      <c r="C90" s="2" t="s">
        <v>1898</v>
      </c>
      <c r="D90" s="26"/>
      <c r="E90" s="26"/>
      <c r="F90" s="26">
        <v>1350</v>
      </c>
      <c r="G90" s="26"/>
      <c r="H90" s="55"/>
      <c r="J90" s="33"/>
    </row>
    <row r="91" spans="1:10" ht="30">
      <c r="A91" s="11">
        <v>40683</v>
      </c>
      <c r="B91" s="2" t="s">
        <v>1798</v>
      </c>
      <c r="C91" s="2" t="s">
        <v>1898</v>
      </c>
      <c r="D91" s="26"/>
      <c r="E91" s="26"/>
      <c r="F91" s="26">
        <v>450</v>
      </c>
      <c r="G91" s="26"/>
      <c r="H91" s="56"/>
      <c r="J91" s="33"/>
    </row>
    <row r="92" spans="1:10" ht="30">
      <c r="A92" s="11">
        <v>40688</v>
      </c>
      <c r="B92" s="2" t="s">
        <v>1796</v>
      </c>
      <c r="C92" s="2" t="s">
        <v>1898</v>
      </c>
      <c r="D92" s="26"/>
      <c r="E92" s="26"/>
      <c r="F92" s="26">
        <v>6037.5</v>
      </c>
      <c r="G92" s="26"/>
      <c r="H92" s="55"/>
      <c r="J92" s="33"/>
    </row>
    <row r="93" spans="1:10" ht="30">
      <c r="A93" s="11">
        <v>40691</v>
      </c>
      <c r="B93" s="2" t="s">
        <v>1794</v>
      </c>
      <c r="C93" s="2" t="s">
        <v>1898</v>
      </c>
      <c r="D93" s="26"/>
      <c r="E93" s="26"/>
      <c r="F93" s="26">
        <v>2100.7</v>
      </c>
      <c r="G93" s="26"/>
      <c r="H93" s="55"/>
      <c r="J93" s="33"/>
    </row>
    <row r="94" spans="1:10" ht="30">
      <c r="A94" s="11">
        <v>40693</v>
      </c>
      <c r="B94" s="2" t="s">
        <v>1792</v>
      </c>
      <c r="C94" s="2" t="s">
        <v>1898</v>
      </c>
      <c r="D94" s="26">
        <v>8600</v>
      </c>
      <c r="E94" s="26"/>
      <c r="F94" s="26"/>
      <c r="G94" s="26"/>
      <c r="H94" s="55"/>
      <c r="J94" s="33"/>
    </row>
    <row r="95" spans="1:10" ht="30">
      <c r="A95" s="11">
        <v>40693</v>
      </c>
      <c r="B95" s="2" t="s">
        <v>1793</v>
      </c>
      <c r="C95" s="2" t="s">
        <v>1898</v>
      </c>
      <c r="D95" s="26"/>
      <c r="E95" s="26"/>
      <c r="F95" s="26">
        <v>125</v>
      </c>
      <c r="G95" s="26"/>
      <c r="H95" s="55"/>
      <c r="J95" s="33"/>
    </row>
    <row r="96" spans="1:10" ht="30">
      <c r="A96" s="11">
        <v>40693</v>
      </c>
      <c r="B96" s="2" t="s">
        <v>1795</v>
      </c>
      <c r="C96" s="2" t="s">
        <v>1898</v>
      </c>
      <c r="D96" s="26"/>
      <c r="E96" s="26"/>
      <c r="F96" s="26">
        <v>2726.5</v>
      </c>
      <c r="G96" s="26"/>
      <c r="H96" s="55"/>
      <c r="J96" s="33"/>
    </row>
    <row r="97" spans="1:10" ht="45">
      <c r="A97" s="11">
        <v>40694</v>
      </c>
      <c r="B97" s="2" t="s">
        <v>1817</v>
      </c>
      <c r="C97" s="2" t="s">
        <v>1898</v>
      </c>
      <c r="D97" s="26"/>
      <c r="E97" s="26">
        <f>7030+8161.8</f>
        <v>15191.8</v>
      </c>
      <c r="F97" s="26"/>
      <c r="G97" s="26"/>
      <c r="H97" s="55"/>
      <c r="J97" s="33"/>
    </row>
    <row r="98" spans="1:10" ht="30">
      <c r="A98" s="11">
        <v>40694</v>
      </c>
      <c r="B98" s="2" t="s">
        <v>1797</v>
      </c>
      <c r="C98" s="2" t="s">
        <v>1898</v>
      </c>
      <c r="D98" s="26"/>
      <c r="E98" s="26"/>
      <c r="F98" s="26">
        <v>1380</v>
      </c>
      <c r="G98" s="26"/>
      <c r="H98" s="55"/>
      <c r="J98" s="33"/>
    </row>
    <row r="99" spans="1:10" ht="30">
      <c r="A99" s="11">
        <v>40695</v>
      </c>
      <c r="B99" s="2" t="s">
        <v>451</v>
      </c>
      <c r="C99" s="2" t="s">
        <v>1898</v>
      </c>
      <c r="D99" s="26"/>
      <c r="E99" s="26"/>
      <c r="F99" s="26">
        <v>4000</v>
      </c>
      <c r="G99" s="26"/>
      <c r="H99" s="55"/>
      <c r="I99" s="53"/>
      <c r="J99" s="33"/>
    </row>
    <row r="100" spans="1:10" ht="30">
      <c r="A100" s="11">
        <v>40695</v>
      </c>
      <c r="B100" s="2" t="s">
        <v>452</v>
      </c>
      <c r="C100" s="2" t="s">
        <v>1898</v>
      </c>
      <c r="D100" s="26"/>
      <c r="E100" s="26">
        <v>5837.85</v>
      </c>
      <c r="F100" s="26"/>
      <c r="G100" s="26"/>
      <c r="H100" s="55"/>
      <c r="J100" s="33"/>
    </row>
    <row r="101" spans="1:10" ht="30">
      <c r="A101" s="11">
        <v>40576</v>
      </c>
      <c r="B101" s="48" t="s">
        <v>562</v>
      </c>
      <c r="C101" s="2" t="s">
        <v>1462</v>
      </c>
      <c r="D101" s="26">
        <v>13980.23</v>
      </c>
      <c r="E101" s="26"/>
      <c r="F101" s="26"/>
      <c r="G101" s="26"/>
      <c r="H101" s="55" t="s">
        <v>855</v>
      </c>
      <c r="J101" s="33"/>
    </row>
    <row r="102" spans="1:10" ht="30">
      <c r="A102" s="11">
        <v>40576</v>
      </c>
      <c r="B102" s="48" t="s">
        <v>561</v>
      </c>
      <c r="C102" s="2" t="s">
        <v>1462</v>
      </c>
      <c r="D102" s="26">
        <v>5509.11</v>
      </c>
      <c r="E102" s="26"/>
      <c r="F102" s="26"/>
      <c r="G102" s="26"/>
      <c r="H102" s="56"/>
      <c r="J102" s="33"/>
    </row>
    <row r="103" spans="1:10" ht="30">
      <c r="A103" s="11">
        <v>40577</v>
      </c>
      <c r="B103" s="48" t="s">
        <v>1158</v>
      </c>
      <c r="C103" s="2" t="s">
        <v>1462</v>
      </c>
      <c r="D103" s="26"/>
      <c r="E103" s="26"/>
      <c r="F103" s="26">
        <f>33704.1</f>
        <v>33704.1</v>
      </c>
      <c r="G103" s="26"/>
      <c r="H103" s="56"/>
      <c r="J103" s="33"/>
    </row>
    <row r="104" spans="1:10" ht="30">
      <c r="A104" s="11">
        <v>40589</v>
      </c>
      <c r="B104" s="48" t="s">
        <v>1109</v>
      </c>
      <c r="C104" s="2" t="s">
        <v>1462</v>
      </c>
      <c r="D104" s="26"/>
      <c r="E104" s="26"/>
      <c r="F104" s="26">
        <v>288</v>
      </c>
      <c r="G104" s="26"/>
      <c r="H104" s="54"/>
      <c r="J104" s="33"/>
    </row>
    <row r="105" spans="1:10" ht="30">
      <c r="A105" s="11">
        <v>40589</v>
      </c>
      <c r="B105" s="48" t="s">
        <v>1110</v>
      </c>
      <c r="C105" s="2" t="s">
        <v>1462</v>
      </c>
      <c r="D105" s="26"/>
      <c r="E105" s="26"/>
      <c r="F105" s="26">
        <v>288</v>
      </c>
      <c r="G105" s="26"/>
      <c r="H105" s="54"/>
      <c r="J105" s="33"/>
    </row>
    <row r="106" spans="1:10" ht="30">
      <c r="A106" s="11">
        <v>40589</v>
      </c>
      <c r="B106" s="48" t="s">
        <v>1111</v>
      </c>
      <c r="C106" s="2" t="s">
        <v>1462</v>
      </c>
      <c r="D106" s="26"/>
      <c r="E106" s="26"/>
      <c r="F106" s="26">
        <v>285.15</v>
      </c>
      <c r="G106" s="26"/>
      <c r="H106" s="54"/>
      <c r="J106" s="33"/>
    </row>
    <row r="107" spans="1:10" ht="30">
      <c r="A107" s="11">
        <v>40589</v>
      </c>
      <c r="B107" s="48" t="s">
        <v>1112</v>
      </c>
      <c r="C107" s="2" t="s">
        <v>1462</v>
      </c>
      <c r="D107" s="26"/>
      <c r="E107" s="26"/>
      <c r="F107" s="26">
        <v>285.15</v>
      </c>
      <c r="G107" s="26"/>
      <c r="H107" s="54"/>
      <c r="J107" s="33"/>
    </row>
    <row r="108" spans="1:10" ht="30">
      <c r="A108" s="11">
        <v>40589</v>
      </c>
      <c r="B108" s="48" t="s">
        <v>1113</v>
      </c>
      <c r="C108" s="2" t="s">
        <v>1462</v>
      </c>
      <c r="D108" s="26"/>
      <c r="E108" s="26"/>
      <c r="F108" s="26">
        <v>285.15</v>
      </c>
      <c r="G108" s="26"/>
      <c r="H108" s="54"/>
      <c r="J108" s="33"/>
    </row>
    <row r="109" spans="1:10" ht="30">
      <c r="A109" s="11">
        <v>40602</v>
      </c>
      <c r="B109" s="48" t="s">
        <v>166</v>
      </c>
      <c r="C109" s="2" t="s">
        <v>1462</v>
      </c>
      <c r="D109" s="26"/>
      <c r="E109" s="26"/>
      <c r="F109" s="49">
        <v>1449</v>
      </c>
      <c r="G109" s="26"/>
      <c r="H109" s="55"/>
      <c r="J109" s="33"/>
    </row>
    <row r="110" spans="1:10" ht="30">
      <c r="A110" s="11">
        <v>40604</v>
      </c>
      <c r="B110" s="48" t="s">
        <v>1127</v>
      </c>
      <c r="C110" s="2" t="s">
        <v>1462</v>
      </c>
      <c r="D110" s="26"/>
      <c r="E110" s="26">
        <v>8080</v>
      </c>
      <c r="F110" s="46"/>
      <c r="G110" s="26"/>
      <c r="H110" s="55"/>
      <c r="J110" s="33"/>
    </row>
    <row r="111" spans="1:10" ht="30">
      <c r="A111" s="11">
        <v>40605</v>
      </c>
      <c r="B111" s="48" t="s">
        <v>1114</v>
      </c>
      <c r="C111" s="2" t="s">
        <v>1462</v>
      </c>
      <c r="D111" s="26"/>
      <c r="E111" s="26"/>
      <c r="F111" s="49">
        <v>252</v>
      </c>
      <c r="G111" s="26"/>
      <c r="H111" s="55"/>
      <c r="J111" s="33"/>
    </row>
    <row r="112" spans="1:10" ht="30">
      <c r="A112" s="11">
        <v>40605</v>
      </c>
      <c r="B112" s="48" t="s">
        <v>1130</v>
      </c>
      <c r="C112" s="2" t="s">
        <v>1462</v>
      </c>
      <c r="D112" s="26"/>
      <c r="E112" s="49">
        <v>5040</v>
      </c>
      <c r="F112" s="46"/>
      <c r="G112" s="26"/>
      <c r="H112" s="55"/>
      <c r="J112" s="33"/>
    </row>
    <row r="113" spans="1:10" ht="75">
      <c r="A113" s="11">
        <v>40606</v>
      </c>
      <c r="B113" s="48" t="s">
        <v>1125</v>
      </c>
      <c r="C113" s="2" t="s">
        <v>1462</v>
      </c>
      <c r="D113" s="26"/>
      <c r="E113" s="26"/>
      <c r="F113" s="49">
        <v>2500</v>
      </c>
      <c r="G113" s="26"/>
      <c r="H113" s="55"/>
      <c r="J113" s="33"/>
    </row>
    <row r="114" spans="1:10" ht="30">
      <c r="A114" s="11">
        <v>40606</v>
      </c>
      <c r="B114" s="48" t="s">
        <v>1126</v>
      </c>
      <c r="C114" s="2" t="s">
        <v>1462</v>
      </c>
      <c r="D114" s="26"/>
      <c r="E114" s="26">
        <v>1620</v>
      </c>
      <c r="F114" s="49"/>
      <c r="G114" s="26"/>
      <c r="H114" s="55"/>
      <c r="J114" s="33"/>
    </row>
    <row r="115" spans="1:10" ht="30">
      <c r="A115" s="11">
        <v>40607</v>
      </c>
      <c r="B115" s="48" t="s">
        <v>1129</v>
      </c>
      <c r="C115" s="2" t="s">
        <v>1462</v>
      </c>
      <c r="D115" s="26"/>
      <c r="E115" s="26">
        <v>3960</v>
      </c>
      <c r="F115" s="46"/>
      <c r="G115" s="26"/>
      <c r="H115" s="55"/>
      <c r="J115" s="33"/>
    </row>
    <row r="116" spans="1:10" ht="30">
      <c r="A116" s="11">
        <v>40609</v>
      </c>
      <c r="B116" s="48" t="s">
        <v>1159</v>
      </c>
      <c r="C116" s="2" t="s">
        <v>1462</v>
      </c>
      <c r="D116" s="26"/>
      <c r="E116" s="26"/>
      <c r="F116" s="26">
        <v>111811.98</v>
      </c>
      <c r="G116" s="26"/>
      <c r="H116" s="56"/>
      <c r="J116" s="33"/>
    </row>
    <row r="117" spans="1:10" ht="30">
      <c r="A117" s="11">
        <v>40611</v>
      </c>
      <c r="B117" s="48" t="s">
        <v>1131</v>
      </c>
      <c r="C117" s="2" t="s">
        <v>1462</v>
      </c>
      <c r="D117" s="26"/>
      <c r="E117" s="26">
        <v>3150</v>
      </c>
      <c r="F117" s="46"/>
      <c r="G117" s="26"/>
      <c r="H117" s="55"/>
      <c r="J117" s="33"/>
    </row>
    <row r="118" spans="1:10" ht="30">
      <c r="A118" s="11">
        <v>40613</v>
      </c>
      <c r="B118" s="48" t="s">
        <v>1128</v>
      </c>
      <c r="C118" s="2" t="s">
        <v>1462</v>
      </c>
      <c r="D118" s="26"/>
      <c r="E118" s="26">
        <v>1200</v>
      </c>
      <c r="F118" s="46"/>
      <c r="G118" s="26"/>
      <c r="H118" s="55"/>
      <c r="J118" s="33"/>
    </row>
    <row r="119" spans="1:10" ht="30">
      <c r="A119" s="11">
        <v>40613</v>
      </c>
      <c r="B119" s="48" t="s">
        <v>165</v>
      </c>
      <c r="C119" s="2" t="s">
        <v>1462</v>
      </c>
      <c r="D119" s="26"/>
      <c r="E119" s="26">
        <v>900</v>
      </c>
      <c r="F119" s="49"/>
      <c r="G119" s="26"/>
      <c r="H119" s="55"/>
      <c r="J119" s="33"/>
    </row>
    <row r="120" spans="1:10" ht="30">
      <c r="A120" s="11">
        <v>40614</v>
      </c>
      <c r="B120" s="48" t="s">
        <v>1108</v>
      </c>
      <c r="C120" s="2" t="s">
        <v>1462</v>
      </c>
      <c r="D120" s="26"/>
      <c r="E120" s="26"/>
      <c r="F120" s="49">
        <v>100.8</v>
      </c>
      <c r="G120" s="26"/>
      <c r="H120" s="55"/>
      <c r="J120" s="33"/>
    </row>
    <row r="121" spans="1:10" ht="45">
      <c r="A121" s="11">
        <v>40616</v>
      </c>
      <c r="B121" s="52" t="s">
        <v>1160</v>
      </c>
      <c r="C121" s="2" t="s">
        <v>1462</v>
      </c>
      <c r="D121" s="26">
        <v>1658.55</v>
      </c>
      <c r="E121" s="26"/>
      <c r="F121" s="46"/>
      <c r="G121" s="26"/>
      <c r="H121" s="56"/>
      <c r="J121" s="33"/>
    </row>
    <row r="122" spans="1:10" ht="90">
      <c r="A122" s="11">
        <v>40616</v>
      </c>
      <c r="B122" s="2" t="s">
        <v>697</v>
      </c>
      <c r="C122" s="2" t="s">
        <v>1462</v>
      </c>
      <c r="D122" s="26">
        <v>24877.89</v>
      </c>
      <c r="E122" s="26"/>
      <c r="F122" s="49"/>
      <c r="G122" s="26"/>
      <c r="H122" s="56"/>
      <c r="J122" s="33"/>
    </row>
    <row r="123" spans="1:10" ht="30">
      <c r="A123" s="11">
        <v>40616</v>
      </c>
      <c r="B123" s="52" t="s">
        <v>699</v>
      </c>
      <c r="C123" s="2" t="s">
        <v>1462</v>
      </c>
      <c r="D123" s="26">
        <v>1768.85</v>
      </c>
      <c r="E123" s="26"/>
      <c r="F123" s="49"/>
      <c r="G123" s="26"/>
      <c r="H123" s="56"/>
      <c r="J123" s="33"/>
    </row>
    <row r="124" spans="1:10" ht="30">
      <c r="A124" s="11">
        <v>40616</v>
      </c>
      <c r="B124" s="52" t="s">
        <v>700</v>
      </c>
      <c r="C124" s="2" t="s">
        <v>1462</v>
      </c>
      <c r="D124" s="26">
        <v>605.9</v>
      </c>
      <c r="E124" s="26"/>
      <c r="F124" s="49"/>
      <c r="G124" s="26"/>
      <c r="H124" s="56"/>
      <c r="J124" s="33"/>
    </row>
    <row r="125" spans="1:10" ht="30">
      <c r="A125" s="11">
        <v>40616</v>
      </c>
      <c r="B125" s="52" t="s">
        <v>701</v>
      </c>
      <c r="C125" s="2" t="s">
        <v>1462</v>
      </c>
      <c r="D125" s="26">
        <v>191.26</v>
      </c>
      <c r="E125" s="26"/>
      <c r="F125" s="49"/>
      <c r="G125" s="26"/>
      <c r="H125" s="56"/>
      <c r="J125" s="33"/>
    </row>
    <row r="126" spans="1:10" ht="54">
      <c r="A126" s="11">
        <v>40616</v>
      </c>
      <c r="B126" s="52" t="s">
        <v>702</v>
      </c>
      <c r="C126" s="2" t="s">
        <v>1462</v>
      </c>
      <c r="D126" s="49"/>
      <c r="E126" s="26"/>
      <c r="F126" s="49">
        <f>23/7.98*39.83</f>
        <v>114.79824561403508</v>
      </c>
      <c r="G126" s="26"/>
      <c r="H126" s="55" t="s">
        <v>865</v>
      </c>
      <c r="J126" s="33"/>
    </row>
    <row r="127" spans="1:10" ht="45">
      <c r="A127" s="11">
        <v>40616</v>
      </c>
      <c r="B127" s="52" t="s">
        <v>698</v>
      </c>
      <c r="C127" s="2" t="s">
        <v>1462</v>
      </c>
      <c r="D127" s="26"/>
      <c r="E127" s="26"/>
      <c r="F127" s="49">
        <v>3651.27</v>
      </c>
      <c r="G127" s="26"/>
      <c r="H127" s="55"/>
      <c r="I127" s="17"/>
      <c r="J127" s="33"/>
    </row>
    <row r="128" spans="1:10" ht="30">
      <c r="A128" s="11">
        <v>40617</v>
      </c>
      <c r="B128" s="52" t="s">
        <v>703</v>
      </c>
      <c r="C128" s="2" t="s">
        <v>1462</v>
      </c>
      <c r="D128" s="26">
        <v>2570.48</v>
      </c>
      <c r="E128" s="26"/>
      <c r="F128" s="49"/>
      <c r="G128" s="26"/>
      <c r="H128" s="56"/>
      <c r="J128" s="33"/>
    </row>
    <row r="129" spans="1:10" ht="60">
      <c r="A129" s="11">
        <v>40617</v>
      </c>
      <c r="B129" s="52" t="s">
        <v>704</v>
      </c>
      <c r="C129" s="2" t="s">
        <v>1462</v>
      </c>
      <c r="D129" s="26">
        <v>5783.64</v>
      </c>
      <c r="E129" s="26"/>
      <c r="F129" s="49"/>
      <c r="G129" s="26"/>
      <c r="H129" s="56"/>
      <c r="J129" s="33"/>
    </row>
    <row r="130" spans="1:10" ht="30">
      <c r="A130" s="11">
        <v>40617</v>
      </c>
      <c r="B130" s="52" t="s">
        <v>705</v>
      </c>
      <c r="C130" s="2" t="s">
        <v>1462</v>
      </c>
      <c r="D130" s="26">
        <f>534.03+251.27+228.24+219.21+169.07+169.07</f>
        <v>1570.8899999999999</v>
      </c>
      <c r="E130" s="26"/>
      <c r="F130" s="49"/>
      <c r="G130" s="26"/>
      <c r="H130" s="56"/>
      <c r="J130" s="33"/>
    </row>
    <row r="131" spans="1:10" ht="30">
      <c r="A131" s="11">
        <v>40617</v>
      </c>
      <c r="B131" s="52" t="s">
        <v>706</v>
      </c>
      <c r="C131" s="2" t="s">
        <v>1462</v>
      </c>
      <c r="D131" s="26">
        <v>170.82</v>
      </c>
      <c r="E131" s="26"/>
      <c r="F131" s="49"/>
      <c r="G131" s="26"/>
      <c r="H131" s="56"/>
      <c r="J131" s="33"/>
    </row>
    <row r="132" spans="1:10" ht="60">
      <c r="A132" s="11">
        <v>40618</v>
      </c>
      <c r="B132" s="48" t="s">
        <v>707</v>
      </c>
      <c r="C132" s="2" t="s">
        <v>1462</v>
      </c>
      <c r="D132" s="26"/>
      <c r="E132" s="26"/>
      <c r="F132" s="127">
        <f>(40/7.98*39.83)*7</f>
        <v>1397.5438596491226</v>
      </c>
      <c r="G132" s="26"/>
      <c r="H132" s="55"/>
      <c r="J132" s="33"/>
    </row>
    <row r="133" spans="1:10" ht="30">
      <c r="A133" s="11">
        <v>40618</v>
      </c>
      <c r="B133" s="48" t="s">
        <v>708</v>
      </c>
      <c r="C133" s="2" t="s">
        <v>1462</v>
      </c>
      <c r="D133" s="26">
        <v>137.01</v>
      </c>
      <c r="E133" s="26"/>
      <c r="F133" s="46"/>
      <c r="G133" s="26"/>
      <c r="H133" s="55"/>
      <c r="J133" s="33"/>
    </row>
    <row r="134" spans="1:10" ht="30">
      <c r="A134" s="11">
        <v>40618</v>
      </c>
      <c r="B134" s="48" t="s">
        <v>709</v>
      </c>
      <c r="C134" s="2" t="s">
        <v>1462</v>
      </c>
      <c r="D134" s="26">
        <v>506.63</v>
      </c>
      <c r="E134" s="26"/>
      <c r="F134" s="46"/>
      <c r="G134" s="26"/>
      <c r="H134" s="55"/>
      <c r="J134" s="33"/>
    </row>
    <row r="135" spans="1:10" ht="30">
      <c r="A135" s="11">
        <v>40618</v>
      </c>
      <c r="B135" s="48" t="s">
        <v>710</v>
      </c>
      <c r="C135" s="2" t="s">
        <v>1462</v>
      </c>
      <c r="D135" s="26">
        <v>169.06</v>
      </c>
      <c r="E135" s="26"/>
      <c r="F135" s="46"/>
      <c r="G135" s="26"/>
      <c r="H135" s="55"/>
      <c r="J135" s="33"/>
    </row>
    <row r="136" spans="1:10" ht="30">
      <c r="A136" s="11">
        <v>40618</v>
      </c>
      <c r="B136" s="48" t="s">
        <v>711</v>
      </c>
      <c r="C136" s="2" t="s">
        <v>1462</v>
      </c>
      <c r="D136" s="26">
        <v>644.22</v>
      </c>
      <c r="E136" s="26"/>
      <c r="F136" s="46"/>
      <c r="G136" s="26"/>
      <c r="H136" s="55"/>
      <c r="J136" s="33"/>
    </row>
    <row r="137" spans="1:10" ht="30">
      <c r="A137" s="11">
        <v>40618</v>
      </c>
      <c r="B137" s="48" t="s">
        <v>712</v>
      </c>
      <c r="C137" s="2" t="s">
        <v>1462</v>
      </c>
      <c r="D137" s="26">
        <f>303.5+217.24+326.01+326.01+298.89+461.6+271.77</f>
        <v>2205.02</v>
      </c>
      <c r="E137" s="26"/>
      <c r="F137" s="46"/>
      <c r="G137" s="26"/>
      <c r="H137" s="55"/>
      <c r="J137" s="33"/>
    </row>
    <row r="138" spans="1:10" ht="30">
      <c r="A138" s="11">
        <v>40618</v>
      </c>
      <c r="B138" s="48" t="s">
        <v>729</v>
      </c>
      <c r="C138" s="2" t="s">
        <v>1462</v>
      </c>
      <c r="D138" s="26">
        <v>205.51</v>
      </c>
      <c r="E138" s="26"/>
      <c r="F138" s="46"/>
      <c r="G138" s="26"/>
      <c r="H138" s="55"/>
      <c r="J138" s="33"/>
    </row>
    <row r="139" spans="1:10" ht="30">
      <c r="A139" s="11">
        <v>40618</v>
      </c>
      <c r="B139" s="48" t="s">
        <v>730</v>
      </c>
      <c r="C139" s="2" t="s">
        <v>1462</v>
      </c>
      <c r="D139" s="46"/>
      <c r="E139" s="26"/>
      <c r="F139" s="26">
        <f>560/7.98*39.83</f>
        <v>2795.0877192982452</v>
      </c>
      <c r="G139" s="26"/>
      <c r="H139" s="55"/>
      <c r="J139" s="33"/>
    </row>
    <row r="140" spans="1:10" ht="30">
      <c r="A140" s="11">
        <v>40618</v>
      </c>
      <c r="B140" s="48" t="s">
        <v>731</v>
      </c>
      <c r="C140" s="2" t="s">
        <v>1462</v>
      </c>
      <c r="D140" s="26">
        <v>405.48</v>
      </c>
      <c r="E140" s="26"/>
      <c r="F140" s="46"/>
      <c r="G140" s="26"/>
      <c r="H140" s="55"/>
      <c r="J140" s="33"/>
    </row>
    <row r="141" spans="1:10" ht="30">
      <c r="A141" s="11">
        <v>40618</v>
      </c>
      <c r="B141" s="48" t="s">
        <v>732</v>
      </c>
      <c r="C141" s="2" t="s">
        <v>1462</v>
      </c>
      <c r="D141" s="46"/>
      <c r="E141" s="26"/>
      <c r="F141" s="141">
        <f>109.6/7.98*39.83</f>
        <v>547.038596491228</v>
      </c>
      <c r="G141" s="26"/>
      <c r="H141" s="55"/>
      <c r="J141" s="33"/>
    </row>
    <row r="142" spans="1:10" ht="30">
      <c r="A142" s="11">
        <v>40618</v>
      </c>
      <c r="B142" s="48" t="s">
        <v>729</v>
      </c>
      <c r="C142" s="2" t="s">
        <v>1462</v>
      </c>
      <c r="D142" s="26">
        <v>205.51</v>
      </c>
      <c r="E142" s="26"/>
      <c r="F142" s="46"/>
      <c r="G142" s="26"/>
      <c r="H142" s="55"/>
      <c r="J142" s="33"/>
    </row>
    <row r="143" spans="1:10" ht="30">
      <c r="A143" s="11">
        <v>40619</v>
      </c>
      <c r="B143" s="48" t="s">
        <v>713</v>
      </c>
      <c r="C143" s="2" t="s">
        <v>1462</v>
      </c>
      <c r="D143" s="46"/>
      <c r="E143" s="26"/>
      <c r="F143" s="26">
        <v>3017.25</v>
      </c>
      <c r="G143" s="26"/>
      <c r="H143" s="55" t="s">
        <v>856</v>
      </c>
      <c r="J143" s="33"/>
    </row>
    <row r="144" spans="1:10" ht="45">
      <c r="A144" s="11">
        <v>40619</v>
      </c>
      <c r="B144" s="48" t="s">
        <v>714</v>
      </c>
      <c r="C144" s="2" t="s">
        <v>1462</v>
      </c>
      <c r="D144" s="26">
        <v>1374.7</v>
      </c>
      <c r="E144" s="26"/>
      <c r="F144" s="46"/>
      <c r="G144" s="26"/>
      <c r="H144" s="55"/>
      <c r="J144" s="33"/>
    </row>
    <row r="145" spans="1:10" ht="60">
      <c r="A145" s="11">
        <v>40619</v>
      </c>
      <c r="B145" s="48" t="s">
        <v>715</v>
      </c>
      <c r="C145" s="2" t="s">
        <v>1462</v>
      </c>
      <c r="D145" s="26">
        <v>8631.63</v>
      </c>
      <c r="E145" s="26"/>
      <c r="F145" s="144">
        <v>49715.96</v>
      </c>
      <c r="G145" s="26"/>
      <c r="H145" s="55"/>
      <c r="J145" s="33"/>
    </row>
    <row r="146" spans="1:10" ht="30">
      <c r="A146" s="11">
        <v>40619</v>
      </c>
      <c r="B146" s="48" t="s">
        <v>716</v>
      </c>
      <c r="C146" s="2" t="s">
        <v>1462</v>
      </c>
      <c r="D146" s="26">
        <f>414.57+240.03+349.09+365.53+278.11+283.6+278.11</f>
        <v>2209.04</v>
      </c>
      <c r="E146" s="26"/>
      <c r="F146" s="46"/>
      <c r="G146" s="26"/>
      <c r="H146" s="55"/>
      <c r="J146" s="33"/>
    </row>
    <row r="147" spans="1:10" ht="30">
      <c r="A147" s="11">
        <v>40619</v>
      </c>
      <c r="B147" s="48" t="s">
        <v>717</v>
      </c>
      <c r="C147" s="2" t="s">
        <v>1462</v>
      </c>
      <c r="D147" s="26">
        <v>379.09</v>
      </c>
      <c r="E147" s="26"/>
      <c r="F147" s="46"/>
      <c r="G147" s="26"/>
      <c r="H147" s="55"/>
      <c r="J147" s="33"/>
    </row>
    <row r="148" spans="1:10" ht="54">
      <c r="A148" s="11">
        <v>40619</v>
      </c>
      <c r="B148" s="48" t="s">
        <v>2361</v>
      </c>
      <c r="C148" s="2" t="s">
        <v>1462</v>
      </c>
      <c r="D148" s="46"/>
      <c r="E148" s="26"/>
      <c r="F148" s="141">
        <f>30/7.98*39.83</f>
        <v>149.73684210526315</v>
      </c>
      <c r="G148" s="26"/>
      <c r="H148" s="55" t="s">
        <v>865</v>
      </c>
      <c r="J148" s="33"/>
    </row>
    <row r="149" spans="1:10" ht="45">
      <c r="A149" s="11">
        <v>40620</v>
      </c>
      <c r="B149" s="48" t="s">
        <v>718</v>
      </c>
      <c r="C149" s="2" t="s">
        <v>1462</v>
      </c>
      <c r="D149" s="26">
        <v>6939.58</v>
      </c>
      <c r="E149" s="26"/>
      <c r="F149" s="46"/>
      <c r="G149" s="26"/>
      <c r="H149" s="55"/>
      <c r="J149" s="33"/>
    </row>
    <row r="150" spans="1:10" ht="30">
      <c r="A150" s="11">
        <v>40620</v>
      </c>
      <c r="B150" s="48" t="s">
        <v>719</v>
      </c>
      <c r="C150" s="2" t="s">
        <v>1462</v>
      </c>
      <c r="D150" s="26">
        <v>2467.25</v>
      </c>
      <c r="E150" s="26"/>
      <c r="F150" s="46"/>
      <c r="G150" s="26"/>
      <c r="H150" s="55"/>
      <c r="J150" s="33"/>
    </row>
    <row r="151" spans="1:10" ht="30">
      <c r="A151" s="11">
        <v>40620</v>
      </c>
      <c r="B151" s="48" t="s">
        <v>720</v>
      </c>
      <c r="C151" s="2" t="s">
        <v>1462</v>
      </c>
      <c r="D151" s="26">
        <v>396.69</v>
      </c>
      <c r="E151" s="26"/>
      <c r="F151" s="46"/>
      <c r="G151" s="26"/>
      <c r="H151" s="55"/>
      <c r="J151" s="33"/>
    </row>
    <row r="152" spans="1:10" ht="30">
      <c r="A152" s="11">
        <v>40620</v>
      </c>
      <c r="B152" s="48" t="s">
        <v>721</v>
      </c>
      <c r="C152" s="2" t="s">
        <v>1462</v>
      </c>
      <c r="D152" s="26">
        <v>181.76</v>
      </c>
      <c r="E152" s="26"/>
      <c r="F152" s="46"/>
      <c r="G152" s="26"/>
      <c r="H152" s="56"/>
      <c r="J152" s="33"/>
    </row>
    <row r="153" spans="1:10" ht="30">
      <c r="A153" s="11">
        <v>40620</v>
      </c>
      <c r="B153" s="48" t="s">
        <v>722</v>
      </c>
      <c r="C153" s="2" t="s">
        <v>1462</v>
      </c>
      <c r="D153" s="26">
        <v>275.23</v>
      </c>
      <c r="E153" s="26"/>
      <c r="F153" s="46"/>
      <c r="G153" s="26"/>
      <c r="H153" s="55"/>
      <c r="J153" s="33"/>
    </row>
    <row r="154" spans="1:10" ht="30">
      <c r="A154" s="11">
        <v>40620</v>
      </c>
      <c r="B154" s="48" t="s">
        <v>723</v>
      </c>
      <c r="C154" s="2" t="s">
        <v>1462</v>
      </c>
      <c r="D154" s="26">
        <f>63.18+275.23+892.33</f>
        <v>1230.74</v>
      </c>
      <c r="E154" s="26"/>
      <c r="F154" s="46"/>
      <c r="G154" s="26"/>
      <c r="H154" s="55"/>
      <c r="J154" s="33"/>
    </row>
    <row r="155" spans="1:10" ht="54">
      <c r="A155" s="11">
        <v>40621</v>
      </c>
      <c r="B155" s="2" t="s">
        <v>733</v>
      </c>
      <c r="C155" s="2" t="s">
        <v>1462</v>
      </c>
      <c r="D155" s="46"/>
      <c r="E155" s="26"/>
      <c r="F155" s="26">
        <f>33.5/6.483*40</f>
        <v>206.69443159031314</v>
      </c>
      <c r="G155" s="26"/>
      <c r="H155" s="55" t="s">
        <v>857</v>
      </c>
      <c r="J155" s="33"/>
    </row>
    <row r="156" spans="1:10" ht="30">
      <c r="A156" s="11">
        <v>40621</v>
      </c>
      <c r="B156" s="48" t="s">
        <v>719</v>
      </c>
      <c r="C156" s="2" t="s">
        <v>1462</v>
      </c>
      <c r="D156" s="26">
        <v>2467.25</v>
      </c>
      <c r="E156" s="26"/>
      <c r="F156" s="46"/>
      <c r="G156" s="26"/>
      <c r="H156" s="55"/>
      <c r="J156" s="33"/>
    </row>
    <row r="157" spans="1:10" ht="30">
      <c r="A157" s="11">
        <v>40621</v>
      </c>
      <c r="B157" s="48" t="s">
        <v>724</v>
      </c>
      <c r="C157" s="2" t="s">
        <v>1462</v>
      </c>
      <c r="D157" s="26">
        <v>996.77</v>
      </c>
      <c r="E157" s="26"/>
      <c r="F157" s="46"/>
      <c r="G157" s="26"/>
      <c r="H157" s="55"/>
      <c r="J157" s="33"/>
    </row>
    <row r="158" spans="1:10" ht="54">
      <c r="A158" s="11">
        <v>40621</v>
      </c>
      <c r="B158" s="48" t="s">
        <v>888</v>
      </c>
      <c r="C158" s="2" t="s">
        <v>1462</v>
      </c>
      <c r="D158" s="46"/>
      <c r="E158" s="26"/>
      <c r="F158" s="26">
        <f>31.5/6.58*39.83</f>
        <v>190.6755319148936</v>
      </c>
      <c r="G158" s="26"/>
      <c r="H158" s="55" t="s">
        <v>857</v>
      </c>
      <c r="J158" s="33"/>
    </row>
    <row r="159" spans="1:10" ht="30">
      <c r="A159" s="11">
        <v>40622</v>
      </c>
      <c r="B159" s="48" t="s">
        <v>725</v>
      </c>
      <c r="C159" s="2" t="s">
        <v>1462</v>
      </c>
      <c r="D159" s="26">
        <v>2761.51</v>
      </c>
      <c r="E159" s="26"/>
      <c r="F159" s="46"/>
      <c r="G159" s="26"/>
      <c r="H159" s="55"/>
      <c r="J159" s="33"/>
    </row>
    <row r="160" spans="1:10" ht="30">
      <c r="A160" s="11">
        <v>40622</v>
      </c>
      <c r="B160" s="48" t="s">
        <v>726</v>
      </c>
      <c r="C160" s="2" t="s">
        <v>1462</v>
      </c>
      <c r="D160" s="26">
        <v>225.01</v>
      </c>
      <c r="E160" s="26"/>
      <c r="F160" s="46"/>
      <c r="G160" s="26"/>
      <c r="H160" s="55"/>
      <c r="J160" s="33"/>
    </row>
    <row r="161" spans="1:10" ht="30">
      <c r="A161" s="11">
        <v>40622</v>
      </c>
      <c r="B161" s="48" t="s">
        <v>727</v>
      </c>
      <c r="C161" s="2" t="s">
        <v>1462</v>
      </c>
      <c r="D161" s="26">
        <v>137.19</v>
      </c>
      <c r="E161" s="26"/>
      <c r="F161" s="46"/>
      <c r="G161" s="26"/>
      <c r="H161" s="55"/>
      <c r="J161" s="33"/>
    </row>
    <row r="162" spans="1:10" ht="30">
      <c r="A162" s="11">
        <v>40622</v>
      </c>
      <c r="B162" s="48" t="s">
        <v>728</v>
      </c>
      <c r="C162" s="2" t="s">
        <v>1462</v>
      </c>
      <c r="D162" s="26">
        <v>1228.07</v>
      </c>
      <c r="E162" s="26"/>
      <c r="F162" s="46"/>
      <c r="G162" s="26"/>
      <c r="H162" s="55"/>
      <c r="J162" s="33"/>
    </row>
    <row r="163" spans="1:10" ht="54">
      <c r="A163" s="11">
        <v>40622</v>
      </c>
      <c r="B163" s="48" t="s">
        <v>861</v>
      </c>
      <c r="C163" s="2" t="s">
        <v>1462</v>
      </c>
      <c r="D163" s="46"/>
      <c r="E163" s="26"/>
      <c r="F163" s="141">
        <f>15.45/6.58*39.83</f>
        <v>93.52180851063828</v>
      </c>
      <c r="G163" s="26"/>
      <c r="H163" s="55" t="s">
        <v>857</v>
      </c>
      <c r="J163" s="33"/>
    </row>
    <row r="164" spans="1:10" ht="30">
      <c r="A164" s="11">
        <v>40622</v>
      </c>
      <c r="B164" s="48" t="s">
        <v>734</v>
      </c>
      <c r="C164" s="2" t="s">
        <v>1462</v>
      </c>
      <c r="D164" s="46"/>
      <c r="E164" s="26"/>
      <c r="F164" s="26">
        <v>519.21</v>
      </c>
      <c r="G164" s="26"/>
      <c r="H164" s="55" t="s">
        <v>856</v>
      </c>
      <c r="J164" s="33"/>
    </row>
    <row r="165" spans="1:10" ht="54">
      <c r="A165" s="11">
        <v>40622</v>
      </c>
      <c r="B165" s="48" t="s">
        <v>735</v>
      </c>
      <c r="C165" s="2" t="s">
        <v>1462</v>
      </c>
      <c r="D165" s="46"/>
      <c r="E165" s="26"/>
      <c r="F165" s="141">
        <f>256.05/6.58*39.83</f>
        <v>1549.919680851064</v>
      </c>
      <c r="G165" s="26"/>
      <c r="H165" s="55" t="s">
        <v>857</v>
      </c>
      <c r="J165" s="33"/>
    </row>
    <row r="166" spans="1:10" ht="54">
      <c r="A166" s="11">
        <v>40623</v>
      </c>
      <c r="B166" s="142" t="s">
        <v>2362</v>
      </c>
      <c r="C166" s="2" t="s">
        <v>1462</v>
      </c>
      <c r="D166" s="46"/>
      <c r="E166" s="26"/>
      <c r="F166" s="141">
        <f>168/6.58*39.83</f>
        <v>1016.9361702127659</v>
      </c>
      <c r="G166" s="26"/>
      <c r="H166" s="55" t="s">
        <v>857</v>
      </c>
      <c r="J166" s="33"/>
    </row>
    <row r="167" spans="1:10" ht="30">
      <c r="A167" s="11">
        <v>40623</v>
      </c>
      <c r="B167" s="48" t="s">
        <v>736</v>
      </c>
      <c r="C167" s="2" t="s">
        <v>1462</v>
      </c>
      <c r="D167" s="26">
        <v>7183.32</v>
      </c>
      <c r="E167" s="26"/>
      <c r="F167" s="46"/>
      <c r="G167" s="26"/>
      <c r="H167" s="55"/>
      <c r="J167" s="33"/>
    </row>
    <row r="168" spans="1:10" ht="54">
      <c r="A168" s="11">
        <v>40623</v>
      </c>
      <c r="B168" s="48" t="s">
        <v>737</v>
      </c>
      <c r="C168" s="2" t="s">
        <v>1462</v>
      </c>
      <c r="D168" s="46"/>
      <c r="E168" s="26"/>
      <c r="F168" s="141">
        <f>490/7.98*39.83</f>
        <v>2445.7017543859647</v>
      </c>
      <c r="G168" s="26"/>
      <c r="H168" s="55" t="s">
        <v>857</v>
      </c>
      <c r="J168" s="33"/>
    </row>
    <row r="169" spans="1:10" ht="54">
      <c r="A169" s="11">
        <v>40623</v>
      </c>
      <c r="B169" s="48" t="s">
        <v>1484</v>
      </c>
      <c r="C169" s="2" t="s">
        <v>1462</v>
      </c>
      <c r="D169" s="46"/>
      <c r="E169" s="26"/>
      <c r="F169" s="141">
        <f>47/7.98*39.83</f>
        <v>234.5877192982456</v>
      </c>
      <c r="G169" s="26"/>
      <c r="H169" s="55" t="s">
        <v>857</v>
      </c>
      <c r="J169" s="33"/>
    </row>
    <row r="170" spans="1:10" ht="30">
      <c r="A170" s="11">
        <v>40623</v>
      </c>
      <c r="B170" s="48" t="s">
        <v>738</v>
      </c>
      <c r="C170" s="2" t="s">
        <v>1462</v>
      </c>
      <c r="D170" s="26">
        <v>357.84</v>
      </c>
      <c r="E170" s="26"/>
      <c r="F170" s="46"/>
      <c r="G170" s="26"/>
      <c r="H170" s="55"/>
      <c r="J170" s="33"/>
    </row>
    <row r="171" spans="1:10" ht="54">
      <c r="A171" s="11">
        <v>40623</v>
      </c>
      <c r="B171" s="48" t="s">
        <v>739</v>
      </c>
      <c r="C171" s="2" t="s">
        <v>1462</v>
      </c>
      <c r="D171" s="46"/>
      <c r="E171" s="26"/>
      <c r="F171" s="141">
        <f>56/7.98*39.83</f>
        <v>279.50877192982455</v>
      </c>
      <c r="G171" s="26"/>
      <c r="H171" s="55" t="s">
        <v>857</v>
      </c>
      <c r="J171" s="33"/>
    </row>
    <row r="172" spans="1:10" ht="30">
      <c r="A172" s="11">
        <v>40624</v>
      </c>
      <c r="B172" s="48" t="s">
        <v>740</v>
      </c>
      <c r="C172" s="2" t="s">
        <v>1462</v>
      </c>
      <c r="D172" s="26">
        <v>1387.23</v>
      </c>
      <c r="E172" s="26"/>
      <c r="F172" s="46"/>
      <c r="G172" s="26"/>
      <c r="H172" s="55"/>
      <c r="J172" s="33"/>
    </row>
    <row r="173" spans="1:10" ht="54">
      <c r="A173" s="11">
        <v>40624</v>
      </c>
      <c r="B173" s="48" t="s">
        <v>842</v>
      </c>
      <c r="C173" s="2" t="s">
        <v>1462</v>
      </c>
      <c r="D173" s="46"/>
      <c r="E173" s="26"/>
      <c r="F173" s="141">
        <f>24.95/6.58*39.83</f>
        <v>151.02712765957446</v>
      </c>
      <c r="G173" s="26"/>
      <c r="H173" s="55" t="s">
        <v>857</v>
      </c>
      <c r="J173" s="33"/>
    </row>
    <row r="174" spans="1:10" ht="30">
      <c r="A174" s="11">
        <v>40624</v>
      </c>
      <c r="B174" s="48" t="s">
        <v>741</v>
      </c>
      <c r="C174" s="2" t="s">
        <v>1462</v>
      </c>
      <c r="D174" s="26">
        <v>137.14</v>
      </c>
      <c r="E174" s="26"/>
      <c r="F174" s="46"/>
      <c r="G174" s="26"/>
      <c r="H174" s="55"/>
      <c r="J174" s="33"/>
    </row>
    <row r="175" spans="1:10" ht="30">
      <c r="A175" s="11">
        <v>40624</v>
      </c>
      <c r="B175" s="48" t="s">
        <v>495</v>
      </c>
      <c r="C175" s="2" t="s">
        <v>1462</v>
      </c>
      <c r="D175" s="26">
        <v>3552.6</v>
      </c>
      <c r="E175" s="26"/>
      <c r="F175" s="46"/>
      <c r="G175" s="26"/>
      <c r="H175" s="55"/>
      <c r="J175" s="33"/>
    </row>
    <row r="176" spans="1:10" ht="30">
      <c r="A176" s="11">
        <v>40624</v>
      </c>
      <c r="B176" s="48" t="s">
        <v>496</v>
      </c>
      <c r="C176" s="2" t="s">
        <v>1462</v>
      </c>
      <c r="D176" s="26">
        <v>886.94</v>
      </c>
      <c r="E176" s="26"/>
      <c r="F176" s="46"/>
      <c r="G176" s="26"/>
      <c r="H176" s="55"/>
      <c r="J176" s="33"/>
    </row>
    <row r="177" spans="1:10" ht="30">
      <c r="A177" s="11">
        <v>40624</v>
      </c>
      <c r="B177" s="48" t="s">
        <v>493</v>
      </c>
      <c r="C177" s="2" t="s">
        <v>1462</v>
      </c>
      <c r="D177" s="46"/>
      <c r="E177" s="26"/>
      <c r="F177" s="26">
        <v>99.79</v>
      </c>
      <c r="G177" s="26"/>
      <c r="H177" s="55" t="s">
        <v>856</v>
      </c>
      <c r="J177" s="33"/>
    </row>
    <row r="178" spans="1:10" ht="54">
      <c r="A178" s="11">
        <v>40624</v>
      </c>
      <c r="B178" s="48" t="s">
        <v>493</v>
      </c>
      <c r="C178" s="2" t="s">
        <v>1462</v>
      </c>
      <c r="D178" s="46"/>
      <c r="E178" s="26"/>
      <c r="F178" s="141">
        <f>390/157.97*39.83</f>
        <v>98.33322782806863</v>
      </c>
      <c r="G178" s="26"/>
      <c r="H178" s="55" t="s">
        <v>857</v>
      </c>
      <c r="J178" s="33"/>
    </row>
    <row r="179" spans="1:10" ht="67.5">
      <c r="A179" s="11">
        <v>40624</v>
      </c>
      <c r="B179" s="48" t="s">
        <v>494</v>
      </c>
      <c r="C179" s="2" t="s">
        <v>1462</v>
      </c>
      <c r="D179" s="26">
        <v>2499.53</v>
      </c>
      <c r="E179" s="26"/>
      <c r="F179" s="141">
        <f>360/157.97*39.83</f>
        <v>90.76913337975564</v>
      </c>
      <c r="G179" s="26"/>
      <c r="H179" s="55" t="s">
        <v>858</v>
      </c>
      <c r="J179" s="33"/>
    </row>
    <row r="180" spans="1:10" ht="30">
      <c r="A180" s="11">
        <v>40625</v>
      </c>
      <c r="B180" s="48" t="s">
        <v>497</v>
      </c>
      <c r="C180" s="2" t="s">
        <v>1462</v>
      </c>
      <c r="D180" s="26">
        <v>234.77</v>
      </c>
      <c r="E180" s="26"/>
      <c r="F180" s="46"/>
      <c r="G180" s="26"/>
      <c r="H180" s="55"/>
      <c r="J180" s="33"/>
    </row>
    <row r="181" spans="1:10" ht="30">
      <c r="A181" s="11">
        <v>40625</v>
      </c>
      <c r="B181" s="48" t="s">
        <v>498</v>
      </c>
      <c r="C181" s="2" t="s">
        <v>1462</v>
      </c>
      <c r="D181" s="26">
        <v>1142.81</v>
      </c>
      <c r="E181" s="26"/>
      <c r="F181" s="46"/>
      <c r="G181" s="26"/>
      <c r="H181" s="55"/>
      <c r="J181" s="33"/>
    </row>
    <row r="182" spans="1:10" ht="30">
      <c r="A182" s="11">
        <v>40625</v>
      </c>
      <c r="B182" s="48" t="s">
        <v>499</v>
      </c>
      <c r="C182" s="2" t="s">
        <v>1462</v>
      </c>
      <c r="D182" s="46"/>
      <c r="E182" s="26"/>
      <c r="F182" s="26">
        <v>678.72</v>
      </c>
      <c r="G182" s="26"/>
      <c r="H182" s="55" t="s">
        <v>856</v>
      </c>
      <c r="J182" s="33"/>
    </row>
    <row r="183" spans="1:10" ht="54">
      <c r="A183" s="11">
        <v>40626</v>
      </c>
      <c r="B183" s="48" t="s">
        <v>864</v>
      </c>
      <c r="C183" s="2" t="s">
        <v>1462</v>
      </c>
      <c r="D183" s="46"/>
      <c r="E183" s="26"/>
      <c r="F183" s="141">
        <f>3955/157.97*39.83</f>
        <v>997.19978476926</v>
      </c>
      <c r="G183" s="26"/>
      <c r="H183" s="55" t="s">
        <v>857</v>
      </c>
      <c r="J183" s="33"/>
    </row>
    <row r="184" spans="1:10" ht="54">
      <c r="A184" s="11">
        <v>40626</v>
      </c>
      <c r="B184" s="48" t="s">
        <v>1485</v>
      </c>
      <c r="C184" s="2" t="s">
        <v>1462</v>
      </c>
      <c r="D184" s="46"/>
      <c r="E184" s="26"/>
      <c r="F184" s="141">
        <f>98/157.97*39.83</f>
        <v>24.70937519782237</v>
      </c>
      <c r="G184" s="26"/>
      <c r="H184" s="55" t="s">
        <v>857</v>
      </c>
      <c r="J184" s="33"/>
    </row>
    <row r="185" spans="1:10" ht="54">
      <c r="A185" s="11">
        <v>40626</v>
      </c>
      <c r="B185" s="48" t="s">
        <v>1486</v>
      </c>
      <c r="C185" s="2" t="s">
        <v>1462</v>
      </c>
      <c r="D185" s="46"/>
      <c r="E185" s="26"/>
      <c r="F185" s="141">
        <f>259/157.97*39.83</f>
        <v>65.30334873710198</v>
      </c>
      <c r="G185" s="26"/>
      <c r="H185" s="55" t="s">
        <v>857</v>
      </c>
      <c r="J185" s="33"/>
    </row>
    <row r="186" spans="1:10" ht="54">
      <c r="A186" s="11">
        <v>40626</v>
      </c>
      <c r="B186" s="48" t="s">
        <v>1487</v>
      </c>
      <c r="C186" s="2" t="s">
        <v>1462</v>
      </c>
      <c r="D186" s="46"/>
      <c r="E186" s="26"/>
      <c r="F186" s="141">
        <f>1546/157.97*39.83</f>
        <v>389.80300056972845</v>
      </c>
      <c r="G186" s="26"/>
      <c r="H186" s="55" t="s">
        <v>857</v>
      </c>
      <c r="J186" s="33"/>
    </row>
    <row r="187" spans="1:10" ht="45">
      <c r="A187" s="11">
        <v>40626</v>
      </c>
      <c r="B187" s="2" t="s">
        <v>500</v>
      </c>
      <c r="C187" s="2" t="s">
        <v>1462</v>
      </c>
      <c r="D187" s="26">
        <v>23018.26</v>
      </c>
      <c r="E187" s="26"/>
      <c r="F187" s="46"/>
      <c r="G187" s="26"/>
      <c r="H187" s="55"/>
      <c r="J187" s="33"/>
    </row>
    <row r="188" spans="1:10" ht="30">
      <c r="A188" s="11">
        <v>40626</v>
      </c>
      <c r="B188" s="48" t="s">
        <v>501</v>
      </c>
      <c r="C188" s="2" t="s">
        <v>1462</v>
      </c>
      <c r="D188" s="26">
        <v>1294.08</v>
      </c>
      <c r="E188" s="26"/>
      <c r="F188" s="46"/>
      <c r="G188" s="26"/>
      <c r="H188" s="55"/>
      <c r="J188" s="33"/>
    </row>
    <row r="189" spans="1:10" ht="30">
      <c r="A189" s="11">
        <v>40626</v>
      </c>
      <c r="B189" s="48" t="s">
        <v>502</v>
      </c>
      <c r="C189" s="2" t="s">
        <v>1462</v>
      </c>
      <c r="D189" s="26">
        <v>199.47</v>
      </c>
      <c r="E189" s="26"/>
      <c r="F189" s="46"/>
      <c r="G189" s="26"/>
      <c r="H189" s="55"/>
      <c r="J189" s="33"/>
    </row>
    <row r="190" spans="1:10" ht="30">
      <c r="A190" s="11">
        <v>40627</v>
      </c>
      <c r="B190" s="48" t="s">
        <v>503</v>
      </c>
      <c r="C190" s="2" t="s">
        <v>1462</v>
      </c>
      <c r="D190" s="26">
        <v>1751.27</v>
      </c>
      <c r="E190" s="26"/>
      <c r="F190" s="46"/>
      <c r="G190" s="26"/>
      <c r="H190" s="55"/>
      <c r="J190" s="33"/>
    </row>
    <row r="191" spans="1:10" ht="30">
      <c r="A191" s="11">
        <v>40627</v>
      </c>
      <c r="B191" s="48" t="s">
        <v>835</v>
      </c>
      <c r="C191" s="2" t="s">
        <v>1462</v>
      </c>
      <c r="D191" s="46"/>
      <c r="E191" s="26"/>
      <c r="F191" s="26">
        <v>301.79</v>
      </c>
      <c r="G191" s="26"/>
      <c r="H191" s="55" t="s">
        <v>856</v>
      </c>
      <c r="J191" s="33"/>
    </row>
    <row r="192" spans="1:10" ht="54">
      <c r="A192" s="11">
        <v>40627</v>
      </c>
      <c r="B192" s="48" t="s">
        <v>863</v>
      </c>
      <c r="C192" s="2" t="s">
        <v>1462</v>
      </c>
      <c r="D192" s="46"/>
      <c r="E192" s="26"/>
      <c r="F192" s="141">
        <f>159/157.97*39.83</f>
        <v>40.08970057605874</v>
      </c>
      <c r="G192" s="26"/>
      <c r="H192" s="55" t="s">
        <v>857</v>
      </c>
      <c r="J192" s="33"/>
    </row>
    <row r="193" spans="1:10" ht="54">
      <c r="A193" s="11">
        <v>40627</v>
      </c>
      <c r="B193" s="48" t="s">
        <v>836</v>
      </c>
      <c r="C193" s="2" t="s">
        <v>1462</v>
      </c>
      <c r="D193" s="46"/>
      <c r="E193" s="26"/>
      <c r="F193" s="26">
        <v>303.62</v>
      </c>
      <c r="G193" s="26"/>
      <c r="H193" s="55" t="s">
        <v>857</v>
      </c>
      <c r="J193" s="33"/>
    </row>
    <row r="194" spans="1:10" ht="30">
      <c r="A194" s="11">
        <v>40627</v>
      </c>
      <c r="B194" s="48" t="s">
        <v>837</v>
      </c>
      <c r="C194" s="2" t="s">
        <v>1462</v>
      </c>
      <c r="D194" s="46"/>
      <c r="E194" s="26"/>
      <c r="F194" s="26">
        <f>163.22-20.91</f>
        <v>142.31</v>
      </c>
      <c r="G194" s="26"/>
      <c r="H194" s="55" t="s">
        <v>856</v>
      </c>
      <c r="J194" s="33"/>
    </row>
    <row r="195" spans="1:10" ht="30">
      <c r="A195" s="11">
        <v>40627</v>
      </c>
      <c r="B195" s="48" t="s">
        <v>838</v>
      </c>
      <c r="C195" s="2" t="s">
        <v>1462</v>
      </c>
      <c r="D195" s="26">
        <v>594.66</v>
      </c>
      <c r="E195" s="26"/>
      <c r="F195" s="46"/>
      <c r="G195" s="26"/>
      <c r="H195" s="55"/>
      <c r="J195" s="33"/>
    </row>
    <row r="196" spans="1:10" ht="30">
      <c r="A196" s="11">
        <v>40627</v>
      </c>
      <c r="B196" s="48" t="s">
        <v>839</v>
      </c>
      <c r="C196" s="2" t="s">
        <v>1462</v>
      </c>
      <c r="D196" s="26">
        <v>984.67</v>
      </c>
      <c r="E196" s="26"/>
      <c r="F196" s="46"/>
      <c r="G196" s="26"/>
      <c r="H196" s="55"/>
      <c r="J196" s="33"/>
    </row>
    <row r="197" spans="1:10" ht="54">
      <c r="A197" s="11">
        <v>40628</v>
      </c>
      <c r="B197" s="48" t="s">
        <v>1488</v>
      </c>
      <c r="C197" s="2" t="s">
        <v>1462</v>
      </c>
      <c r="D197" s="46"/>
      <c r="E197" s="26"/>
      <c r="F197" s="141">
        <f>270/6.58*39.83</f>
        <v>1634.3617021276593</v>
      </c>
      <c r="G197" s="26"/>
      <c r="H197" s="55" t="s">
        <v>857</v>
      </c>
      <c r="J197" s="33"/>
    </row>
    <row r="198" spans="1:10" ht="54">
      <c r="A198" s="11">
        <v>40628</v>
      </c>
      <c r="B198" s="48" t="s">
        <v>1489</v>
      </c>
      <c r="C198" s="2" t="s">
        <v>1462</v>
      </c>
      <c r="D198" s="46"/>
      <c r="E198" s="26"/>
      <c r="F198" s="141">
        <f>84/6.58*39.83</f>
        <v>508.46808510638294</v>
      </c>
      <c r="G198" s="26"/>
      <c r="H198" s="55" t="s">
        <v>857</v>
      </c>
      <c r="J198" s="33"/>
    </row>
    <row r="199" spans="1:10" ht="30">
      <c r="A199" s="11">
        <v>40628</v>
      </c>
      <c r="B199" s="2" t="s">
        <v>183</v>
      </c>
      <c r="C199" s="2" t="s">
        <v>1462</v>
      </c>
      <c r="D199" s="26">
        <v>4186.08</v>
      </c>
      <c r="E199" s="26"/>
      <c r="F199" s="46"/>
      <c r="G199" s="26"/>
      <c r="H199" s="55"/>
      <c r="J199" s="33"/>
    </row>
    <row r="200" spans="1:10" ht="45">
      <c r="A200" s="11">
        <v>40628</v>
      </c>
      <c r="B200" s="2" t="s">
        <v>840</v>
      </c>
      <c r="C200" s="2" t="s">
        <v>1462</v>
      </c>
      <c r="D200" s="26">
        <v>2759.79</v>
      </c>
      <c r="E200" s="26"/>
      <c r="F200" s="46"/>
      <c r="G200" s="26"/>
      <c r="H200" s="55"/>
      <c r="J200" s="33"/>
    </row>
    <row r="201" spans="1:10" ht="54">
      <c r="A201" s="11">
        <v>40628</v>
      </c>
      <c r="B201" s="128" t="s">
        <v>2363</v>
      </c>
      <c r="C201" s="2" t="s">
        <v>1462</v>
      </c>
      <c r="D201" s="46"/>
      <c r="E201" s="26"/>
      <c r="F201" s="141">
        <f>24/6.58*39.83</f>
        <v>145.27659574468086</v>
      </c>
      <c r="G201" s="26"/>
      <c r="H201" s="55" t="s">
        <v>857</v>
      </c>
      <c r="J201" s="33"/>
    </row>
    <row r="202" spans="1:10" ht="30">
      <c r="A202" s="11">
        <v>40628</v>
      </c>
      <c r="B202" s="2" t="s">
        <v>841</v>
      </c>
      <c r="C202" s="2" t="s">
        <v>1462</v>
      </c>
      <c r="D202" s="26">
        <v>448.87</v>
      </c>
      <c r="E202" s="26"/>
      <c r="F202" s="46"/>
      <c r="G202" s="26"/>
      <c r="H202" s="55"/>
      <c r="J202" s="33"/>
    </row>
    <row r="203" spans="1:10" ht="30">
      <c r="A203" s="11">
        <v>40628</v>
      </c>
      <c r="B203" s="2" t="s">
        <v>842</v>
      </c>
      <c r="C203" s="2" t="s">
        <v>1462</v>
      </c>
      <c r="D203" s="26">
        <v>136.61</v>
      </c>
      <c r="E203" s="26"/>
      <c r="F203" s="46"/>
      <c r="G203" s="26"/>
      <c r="H203" s="55"/>
      <c r="J203" s="33"/>
    </row>
    <row r="204" spans="1:10" ht="30">
      <c r="A204" s="11">
        <v>40628</v>
      </c>
      <c r="B204" s="2" t="s">
        <v>843</v>
      </c>
      <c r="C204" s="2" t="s">
        <v>1462</v>
      </c>
      <c r="D204" s="26">
        <v>1670.34</v>
      </c>
      <c r="E204" s="26"/>
      <c r="F204" s="46"/>
      <c r="G204" s="26"/>
      <c r="H204" s="55"/>
      <c r="J204" s="33"/>
    </row>
    <row r="205" spans="1:10" ht="30">
      <c r="A205" s="11">
        <v>40628</v>
      </c>
      <c r="B205" s="2" t="s">
        <v>844</v>
      </c>
      <c r="C205" s="2" t="s">
        <v>1462</v>
      </c>
      <c r="D205" s="26">
        <f>908.93+109.35+328.33</f>
        <v>1346.61</v>
      </c>
      <c r="E205" s="26"/>
      <c r="F205" s="46"/>
      <c r="G205" s="26"/>
      <c r="H205" s="55"/>
      <c r="J205" s="33"/>
    </row>
    <row r="206" spans="1:10" ht="54">
      <c r="A206" s="11">
        <v>40628</v>
      </c>
      <c r="B206" s="48" t="s">
        <v>845</v>
      </c>
      <c r="C206" s="2" t="s">
        <v>1462</v>
      </c>
      <c r="D206" s="46"/>
      <c r="E206" s="26"/>
      <c r="F206" s="141">
        <f>51.95/6.58*39.83</f>
        <v>314.46329787234043</v>
      </c>
      <c r="G206" s="26"/>
      <c r="H206" s="55" t="s">
        <v>857</v>
      </c>
      <c r="J206" s="33"/>
    </row>
    <row r="207" spans="1:10" ht="54">
      <c r="A207" s="11">
        <v>40628</v>
      </c>
      <c r="B207" s="48" t="s">
        <v>846</v>
      </c>
      <c r="C207" s="2" t="s">
        <v>1462</v>
      </c>
      <c r="D207" s="46"/>
      <c r="E207" s="26"/>
      <c r="F207" s="141">
        <f>14/6.58*39.83</f>
        <v>84.74468085106382</v>
      </c>
      <c r="G207" s="26"/>
      <c r="H207" s="55" t="s">
        <v>857</v>
      </c>
      <c r="J207" s="33"/>
    </row>
    <row r="208" spans="1:10" ht="54">
      <c r="A208" s="11">
        <v>40628</v>
      </c>
      <c r="B208" s="2" t="s">
        <v>885</v>
      </c>
      <c r="C208" s="2" t="s">
        <v>1462</v>
      </c>
      <c r="D208" s="46"/>
      <c r="E208" s="26"/>
      <c r="F208" s="141">
        <f>48.85/6.58*39.83</f>
        <v>295.69840425531913</v>
      </c>
      <c r="G208" s="26"/>
      <c r="H208" s="55" t="s">
        <v>857</v>
      </c>
      <c r="J208" s="33"/>
    </row>
    <row r="209" spans="1:10" ht="54">
      <c r="A209" s="11">
        <v>40628</v>
      </c>
      <c r="B209" s="2" t="s">
        <v>886</v>
      </c>
      <c r="C209" s="2" t="s">
        <v>1462</v>
      </c>
      <c r="D209" s="46"/>
      <c r="E209" s="26"/>
      <c r="F209" s="141">
        <f>46.95/6.58*39.83</f>
        <v>284.19734042553193</v>
      </c>
      <c r="G209" s="26"/>
      <c r="H209" s="55" t="s">
        <v>857</v>
      </c>
      <c r="J209" s="33"/>
    </row>
    <row r="210" spans="1:10" ht="30">
      <c r="A210" s="11">
        <v>40629</v>
      </c>
      <c r="B210" s="2" t="s">
        <v>847</v>
      </c>
      <c r="C210" s="2" t="s">
        <v>1462</v>
      </c>
      <c r="D210" s="46"/>
      <c r="E210" s="26"/>
      <c r="F210" s="26">
        <v>823.35</v>
      </c>
      <c r="G210" s="26"/>
      <c r="H210" s="55" t="s">
        <v>856</v>
      </c>
      <c r="J210" s="33"/>
    </row>
    <row r="211" spans="1:10" ht="30">
      <c r="A211" s="11">
        <v>40629</v>
      </c>
      <c r="B211" s="2" t="s">
        <v>848</v>
      </c>
      <c r="C211" s="2" t="s">
        <v>1462</v>
      </c>
      <c r="D211" s="46"/>
      <c r="E211" s="26"/>
      <c r="F211" s="26">
        <v>772.85</v>
      </c>
      <c r="G211" s="26"/>
      <c r="H211" s="55" t="s">
        <v>856</v>
      </c>
      <c r="J211" s="33"/>
    </row>
    <row r="212" spans="1:10" ht="30">
      <c r="A212" s="11">
        <v>40629</v>
      </c>
      <c r="B212" s="2" t="s">
        <v>849</v>
      </c>
      <c r="C212" s="2" t="s">
        <v>1462</v>
      </c>
      <c r="D212" s="26">
        <v>4334.11</v>
      </c>
      <c r="E212" s="26"/>
      <c r="F212" s="46"/>
      <c r="G212" s="26"/>
      <c r="H212" s="55"/>
      <c r="J212" s="33"/>
    </row>
    <row r="213" spans="1:10" ht="30">
      <c r="A213" s="11">
        <v>40629</v>
      </c>
      <c r="B213" s="2" t="s">
        <v>850</v>
      </c>
      <c r="C213" s="2" t="s">
        <v>1462</v>
      </c>
      <c r="D213" s="26">
        <v>2080.51</v>
      </c>
      <c r="E213" s="26"/>
      <c r="F213" s="46"/>
      <c r="G213" s="26"/>
      <c r="H213" s="55"/>
      <c r="J213" s="33"/>
    </row>
    <row r="214" spans="1:10" ht="54">
      <c r="A214" s="11">
        <v>40629</v>
      </c>
      <c r="B214" s="2" t="s">
        <v>1490</v>
      </c>
      <c r="C214" s="2" t="s">
        <v>1462</v>
      </c>
      <c r="D214" s="46"/>
      <c r="E214" s="26"/>
      <c r="F214" s="141">
        <f>7.98/3.9*39.83</f>
        <v>81.4983076923077</v>
      </c>
      <c r="G214" s="26"/>
      <c r="H214" s="55" t="s">
        <v>857</v>
      </c>
      <c r="J214" s="33"/>
    </row>
    <row r="215" spans="1:10" ht="54">
      <c r="A215" s="11">
        <v>40629</v>
      </c>
      <c r="B215" s="2" t="s">
        <v>1491</v>
      </c>
      <c r="C215" s="2" t="s">
        <v>1462</v>
      </c>
      <c r="D215" s="46"/>
      <c r="E215" s="26"/>
      <c r="F215" s="141">
        <f>7.18/3.9*39.83</f>
        <v>73.32805128205128</v>
      </c>
      <c r="G215" s="26"/>
      <c r="H215" s="55" t="s">
        <v>857</v>
      </c>
      <c r="J215" s="33"/>
    </row>
    <row r="216" spans="1:10" ht="54">
      <c r="A216" s="11">
        <v>40629</v>
      </c>
      <c r="B216" s="2" t="s">
        <v>1492</v>
      </c>
      <c r="C216" s="2" t="s">
        <v>1462</v>
      </c>
      <c r="D216" s="46"/>
      <c r="E216" s="26"/>
      <c r="F216" s="141">
        <v>228.14</v>
      </c>
      <c r="G216" s="26"/>
      <c r="H216" s="55" t="s">
        <v>857</v>
      </c>
      <c r="J216" s="33"/>
    </row>
    <row r="217" spans="1:10" ht="30">
      <c r="A217" s="11">
        <v>40629</v>
      </c>
      <c r="B217" s="2" t="s">
        <v>851</v>
      </c>
      <c r="C217" s="2" t="s">
        <v>1462</v>
      </c>
      <c r="D217" s="26">
        <v>90.69</v>
      </c>
      <c r="E217" s="26"/>
      <c r="F217" s="46"/>
      <c r="G217" s="26"/>
      <c r="H217" s="55"/>
      <c r="J217" s="33"/>
    </row>
    <row r="218" spans="1:10" ht="54">
      <c r="A218" s="11">
        <v>40629</v>
      </c>
      <c r="B218" s="2" t="s">
        <v>1493</v>
      </c>
      <c r="C218" s="2" t="s">
        <v>1462</v>
      </c>
      <c r="D218" s="46"/>
      <c r="E218" s="26"/>
      <c r="F218" s="141">
        <f>45.69/3.9*39.83</f>
        <v>466.6237692307692</v>
      </c>
      <c r="G218" s="26"/>
      <c r="H218" s="55" t="s">
        <v>857</v>
      </c>
      <c r="J218" s="33"/>
    </row>
    <row r="219" spans="1:10" ht="54">
      <c r="A219" s="11">
        <v>40629</v>
      </c>
      <c r="B219" s="2" t="s">
        <v>1494</v>
      </c>
      <c r="C219" s="2" t="s">
        <v>1462</v>
      </c>
      <c r="D219" s="46"/>
      <c r="E219" s="26"/>
      <c r="F219" s="141">
        <f>29.98/3.9*39.83</f>
        <v>306.18035897435897</v>
      </c>
      <c r="G219" s="26"/>
      <c r="H219" s="55" t="s">
        <v>857</v>
      </c>
      <c r="J219" s="33"/>
    </row>
    <row r="220" spans="1:10" ht="30">
      <c r="A220" s="11">
        <v>40629</v>
      </c>
      <c r="B220" s="2" t="s">
        <v>852</v>
      </c>
      <c r="C220" s="2" t="s">
        <v>1462</v>
      </c>
      <c r="D220" s="26">
        <v>1878.13</v>
      </c>
      <c r="E220" s="26"/>
      <c r="F220" s="46"/>
      <c r="G220" s="26"/>
      <c r="H220" s="55"/>
      <c r="J220" s="33"/>
    </row>
    <row r="221" spans="1:10" ht="54">
      <c r="A221" s="11">
        <v>40629</v>
      </c>
      <c r="B221" s="2" t="s">
        <v>862</v>
      </c>
      <c r="C221" s="2" t="s">
        <v>1462</v>
      </c>
      <c r="D221" s="46"/>
      <c r="E221" s="26"/>
      <c r="F221" s="141">
        <f>55.08/3.9*39.83</f>
        <v>562.5221538461539</v>
      </c>
      <c r="G221" s="26"/>
      <c r="H221" s="55" t="s">
        <v>857</v>
      </c>
      <c r="J221" s="33"/>
    </row>
    <row r="222" spans="1:10" ht="54">
      <c r="A222" s="11">
        <v>40629</v>
      </c>
      <c r="B222" s="2" t="s">
        <v>884</v>
      </c>
      <c r="C222" s="2" t="s">
        <v>1462</v>
      </c>
      <c r="D222" s="46"/>
      <c r="E222" s="26"/>
      <c r="F222" s="141">
        <f>17.67/3.9*39.83</f>
        <v>180.46053846153848</v>
      </c>
      <c r="G222" s="26"/>
      <c r="H222" s="55" t="s">
        <v>857</v>
      </c>
      <c r="J222" s="33"/>
    </row>
    <row r="223" spans="1:10" ht="54">
      <c r="A223" s="11">
        <v>40629</v>
      </c>
      <c r="B223" s="2" t="s">
        <v>853</v>
      </c>
      <c r="C223" s="2" t="s">
        <v>1462</v>
      </c>
      <c r="D223" s="46"/>
      <c r="E223" s="26"/>
      <c r="F223" s="141">
        <f>61.15/3.9*39.83</f>
        <v>624.5139743589743</v>
      </c>
      <c r="G223" s="26"/>
      <c r="H223" s="55" t="s">
        <v>857</v>
      </c>
      <c r="J223" s="33"/>
    </row>
    <row r="224" spans="1:10" ht="54">
      <c r="A224" s="11">
        <v>40629</v>
      </c>
      <c r="B224" s="2" t="s">
        <v>854</v>
      </c>
      <c r="C224" s="2" t="s">
        <v>1462</v>
      </c>
      <c r="D224" s="46"/>
      <c r="E224" s="26"/>
      <c r="F224" s="141">
        <f>58/3.9*39.83</f>
        <v>592.3435897435897</v>
      </c>
      <c r="G224" s="26"/>
      <c r="H224" s="55" t="s">
        <v>857</v>
      </c>
      <c r="J224" s="33"/>
    </row>
    <row r="225" spans="1:10" ht="45">
      <c r="A225" s="11">
        <v>40629</v>
      </c>
      <c r="B225" s="48" t="s">
        <v>860</v>
      </c>
      <c r="C225" s="2" t="s">
        <v>1462</v>
      </c>
      <c r="D225" s="26"/>
      <c r="E225" s="26"/>
      <c r="F225" s="49">
        <v>10000</v>
      </c>
      <c r="G225" s="26"/>
      <c r="H225" s="55"/>
      <c r="J225" s="33"/>
    </row>
    <row r="226" spans="1:10" ht="30">
      <c r="A226" s="11">
        <v>40631</v>
      </c>
      <c r="B226" s="48" t="s">
        <v>1124</v>
      </c>
      <c r="C226" s="2" t="s">
        <v>1462</v>
      </c>
      <c r="D226" s="26"/>
      <c r="E226" s="26"/>
      <c r="F226" s="49">
        <v>750</v>
      </c>
      <c r="G226" s="26"/>
      <c r="H226" s="55"/>
      <c r="J226" s="33"/>
    </row>
    <row r="227" spans="1:10" ht="30">
      <c r="A227" s="11">
        <v>40631</v>
      </c>
      <c r="B227" s="48" t="s">
        <v>1108</v>
      </c>
      <c r="C227" s="2" t="s">
        <v>1462</v>
      </c>
      <c r="D227" s="26"/>
      <c r="E227" s="26"/>
      <c r="F227" s="49">
        <v>240</v>
      </c>
      <c r="G227" s="26"/>
      <c r="H227" s="55"/>
      <c r="J227" s="33"/>
    </row>
    <row r="228" spans="1:10" ht="30">
      <c r="A228" s="11">
        <v>40632</v>
      </c>
      <c r="B228" s="48" t="s">
        <v>1846</v>
      </c>
      <c r="C228" s="2" t="s">
        <v>1462</v>
      </c>
      <c r="D228" s="26"/>
      <c r="E228" s="26"/>
      <c r="F228" s="49">
        <v>624.7</v>
      </c>
      <c r="G228" s="26"/>
      <c r="H228" s="55"/>
      <c r="J228" s="33"/>
    </row>
    <row r="229" spans="1:10" ht="30">
      <c r="A229" s="11">
        <v>40634</v>
      </c>
      <c r="B229" s="2" t="s">
        <v>1520</v>
      </c>
      <c r="C229" s="2" t="s">
        <v>1462</v>
      </c>
      <c r="D229" s="26"/>
      <c r="E229" s="26"/>
      <c r="F229" s="26">
        <v>2928</v>
      </c>
      <c r="G229" s="26"/>
      <c r="H229" s="55"/>
      <c r="J229" s="33"/>
    </row>
    <row r="230" spans="1:10" ht="30">
      <c r="A230" s="11">
        <v>40637</v>
      </c>
      <c r="B230" s="2" t="s">
        <v>1526</v>
      </c>
      <c r="C230" s="2" t="s">
        <v>1462</v>
      </c>
      <c r="D230" s="26"/>
      <c r="E230" s="26"/>
      <c r="F230" s="26">
        <v>31.04</v>
      </c>
      <c r="G230" s="26"/>
      <c r="H230" s="55"/>
      <c r="J230" s="33"/>
    </row>
    <row r="231" spans="1:10" ht="30">
      <c r="A231" s="11">
        <v>40639</v>
      </c>
      <c r="B231" s="2" t="s">
        <v>514</v>
      </c>
      <c r="C231" s="2" t="s">
        <v>1462</v>
      </c>
      <c r="D231" s="26"/>
      <c r="E231" s="26"/>
      <c r="F231" s="26">
        <v>300</v>
      </c>
      <c r="G231" s="26"/>
      <c r="H231" s="55"/>
      <c r="J231" s="33"/>
    </row>
    <row r="232" spans="1:10" ht="30">
      <c r="A232" s="11">
        <v>40640</v>
      </c>
      <c r="B232" s="2" t="s">
        <v>1588</v>
      </c>
      <c r="C232" s="2" t="s">
        <v>1462</v>
      </c>
      <c r="D232" s="26"/>
      <c r="E232" s="26">
        <v>8781</v>
      </c>
      <c r="F232" s="26"/>
      <c r="G232" s="26"/>
      <c r="H232" s="55"/>
      <c r="J232" s="33"/>
    </row>
    <row r="233" spans="1:10" ht="30">
      <c r="A233" s="11">
        <v>40641</v>
      </c>
      <c r="B233" s="2" t="s">
        <v>1589</v>
      </c>
      <c r="C233" s="2" t="s">
        <v>1462</v>
      </c>
      <c r="D233" s="26"/>
      <c r="E233" s="26">
        <v>18020</v>
      </c>
      <c r="F233" s="26"/>
      <c r="G233" s="26"/>
      <c r="H233" s="55"/>
      <c r="J233" s="33"/>
    </row>
    <row r="234" spans="1:10" ht="30">
      <c r="A234" s="11">
        <v>40644</v>
      </c>
      <c r="B234" s="2" t="s">
        <v>1569</v>
      </c>
      <c r="C234" s="2" t="s">
        <v>1462</v>
      </c>
      <c r="D234" s="26"/>
      <c r="E234" s="26">
        <v>9500</v>
      </c>
      <c r="F234" s="26"/>
      <c r="G234" s="26"/>
      <c r="H234" s="55"/>
      <c r="J234" s="33"/>
    </row>
    <row r="235" spans="1:10" ht="30">
      <c r="A235" s="11">
        <v>40644</v>
      </c>
      <c r="B235" s="2" t="s">
        <v>1587</v>
      </c>
      <c r="C235" s="2" t="s">
        <v>1462</v>
      </c>
      <c r="D235" s="26"/>
      <c r="E235" s="26">
        <v>7000</v>
      </c>
      <c r="F235" s="26"/>
      <c r="G235" s="26"/>
      <c r="H235" s="55"/>
      <c r="J235" s="33"/>
    </row>
    <row r="236" spans="1:10" ht="30">
      <c r="A236" s="11">
        <v>40645</v>
      </c>
      <c r="B236" s="2" t="s">
        <v>1597</v>
      </c>
      <c r="C236" s="2" t="s">
        <v>1462</v>
      </c>
      <c r="D236" s="26"/>
      <c r="E236" s="26"/>
      <c r="F236" s="26">
        <v>960</v>
      </c>
      <c r="G236" s="26"/>
      <c r="H236" s="55"/>
      <c r="J236" s="33"/>
    </row>
    <row r="237" spans="1:10" ht="30">
      <c r="A237" s="11">
        <v>40645</v>
      </c>
      <c r="B237" s="2" t="s">
        <v>1596</v>
      </c>
      <c r="C237" s="2" t="s">
        <v>1462</v>
      </c>
      <c r="D237" s="26"/>
      <c r="E237" s="26"/>
      <c r="F237" s="26">
        <v>522</v>
      </c>
      <c r="G237" s="26"/>
      <c r="H237" s="55"/>
      <c r="J237" s="33"/>
    </row>
    <row r="238" spans="1:10" ht="30">
      <c r="A238" s="11">
        <v>40645</v>
      </c>
      <c r="B238" s="2" t="s">
        <v>1595</v>
      </c>
      <c r="C238" s="2" t="s">
        <v>1462</v>
      </c>
      <c r="D238" s="26"/>
      <c r="E238" s="26"/>
      <c r="F238" s="26">
        <v>303</v>
      </c>
      <c r="G238" s="26"/>
      <c r="H238" s="55"/>
      <c r="J238" s="33"/>
    </row>
    <row r="239" spans="1:10" ht="30">
      <c r="A239" s="11">
        <v>40646</v>
      </c>
      <c r="B239" s="2" t="s">
        <v>1570</v>
      </c>
      <c r="C239" s="2" t="s">
        <v>1462</v>
      </c>
      <c r="D239" s="26"/>
      <c r="E239" s="26">
        <v>2500</v>
      </c>
      <c r="F239" s="26"/>
      <c r="G239" s="26"/>
      <c r="H239" s="55"/>
      <c r="J239" s="33"/>
    </row>
    <row r="240" spans="1:10" ht="30">
      <c r="A240" s="11">
        <v>40646</v>
      </c>
      <c r="B240" s="2" t="s">
        <v>1567</v>
      </c>
      <c r="C240" s="2" t="s">
        <v>1462</v>
      </c>
      <c r="D240" s="26"/>
      <c r="E240" s="26">
        <v>2700</v>
      </c>
      <c r="F240" s="26"/>
      <c r="G240" s="26"/>
      <c r="H240" s="55"/>
      <c r="J240" s="33"/>
    </row>
    <row r="241" spans="1:10" ht="30">
      <c r="A241" s="11">
        <v>40648</v>
      </c>
      <c r="B241" s="2" t="s">
        <v>618</v>
      </c>
      <c r="C241" s="2" t="s">
        <v>1462</v>
      </c>
      <c r="D241" s="26"/>
      <c r="E241" s="26"/>
      <c r="F241" s="26">
        <v>1330</v>
      </c>
      <c r="G241" s="26"/>
      <c r="H241" s="55"/>
      <c r="J241" s="33"/>
    </row>
    <row r="242" spans="1:10" ht="30">
      <c r="A242" s="11">
        <v>40649</v>
      </c>
      <c r="B242" s="2" t="s">
        <v>1594</v>
      </c>
      <c r="C242" s="2" t="s">
        <v>1462</v>
      </c>
      <c r="D242" s="26"/>
      <c r="E242" s="26"/>
      <c r="F242" s="26">
        <v>123.8</v>
      </c>
      <c r="G242" s="26"/>
      <c r="H242" s="55"/>
      <c r="J242" s="33"/>
    </row>
    <row r="243" spans="1:10" ht="30">
      <c r="A243" s="11">
        <v>40650</v>
      </c>
      <c r="B243" s="2" t="s">
        <v>1593</v>
      </c>
      <c r="C243" s="2" t="s">
        <v>1462</v>
      </c>
      <c r="D243" s="26"/>
      <c r="E243" s="26"/>
      <c r="F243" s="26">
        <v>166</v>
      </c>
      <c r="G243" s="26"/>
      <c r="H243" s="55"/>
      <c r="J243" s="33"/>
    </row>
    <row r="244" spans="1:10" ht="30">
      <c r="A244" s="11">
        <v>40653</v>
      </c>
      <c r="B244" s="2" t="s">
        <v>1565</v>
      </c>
      <c r="C244" s="2" t="s">
        <v>1462</v>
      </c>
      <c r="D244" s="26"/>
      <c r="E244" s="26"/>
      <c r="F244" s="26">
        <v>313.5</v>
      </c>
      <c r="G244" s="26"/>
      <c r="H244" s="55"/>
      <c r="J244" s="33"/>
    </row>
    <row r="245" spans="1:10" ht="45">
      <c r="A245" s="11">
        <v>40654</v>
      </c>
      <c r="B245" s="2" t="s">
        <v>1615</v>
      </c>
      <c r="C245" s="2" t="s">
        <v>1462</v>
      </c>
      <c r="D245" s="26"/>
      <c r="E245" s="26">
        <v>2155</v>
      </c>
      <c r="F245" s="26"/>
      <c r="G245" s="26"/>
      <c r="H245" s="55"/>
      <c r="J245" s="33"/>
    </row>
    <row r="246" spans="1:10" ht="30">
      <c r="A246" s="11">
        <v>40655</v>
      </c>
      <c r="B246" s="2" t="s">
        <v>1566</v>
      </c>
      <c r="C246" s="2" t="s">
        <v>1462</v>
      </c>
      <c r="D246" s="26"/>
      <c r="E246" s="26"/>
      <c r="F246" s="26">
        <v>205</v>
      </c>
      <c r="G246" s="26"/>
      <c r="H246" s="55"/>
      <c r="J246" s="33"/>
    </row>
    <row r="247" spans="1:8" ht="45">
      <c r="A247" s="11">
        <v>40657</v>
      </c>
      <c r="B247" s="2" t="s">
        <v>1830</v>
      </c>
      <c r="C247" s="2" t="s">
        <v>1462</v>
      </c>
      <c r="D247" s="26"/>
      <c r="E247" s="26"/>
      <c r="F247" s="26">
        <v>2500</v>
      </c>
      <c r="G247" s="26"/>
      <c r="H247" s="55"/>
    </row>
    <row r="248" spans="1:8" ht="45">
      <c r="A248" s="11">
        <v>40677</v>
      </c>
      <c r="B248" s="2" t="s">
        <v>1842</v>
      </c>
      <c r="C248" s="2" t="s">
        <v>1462</v>
      </c>
      <c r="D248" s="26"/>
      <c r="E248" s="26"/>
      <c r="F248" s="26">
        <f>89.99+90.88</f>
        <v>180.87</v>
      </c>
      <c r="G248" s="26"/>
      <c r="H248" s="55"/>
    </row>
    <row r="249" spans="1:10" ht="30">
      <c r="A249" s="11">
        <v>40695</v>
      </c>
      <c r="B249" s="2" t="s">
        <v>349</v>
      </c>
      <c r="C249" s="2" t="s">
        <v>1462</v>
      </c>
      <c r="D249" s="26"/>
      <c r="E249" s="26"/>
      <c r="F249" s="26">
        <v>2187.5</v>
      </c>
      <c r="G249" s="26"/>
      <c r="H249" s="56"/>
      <c r="J249" s="33"/>
    </row>
    <row r="250" spans="1:10" ht="30">
      <c r="A250" s="11">
        <v>40695</v>
      </c>
      <c r="B250" s="2" t="s">
        <v>1843</v>
      </c>
      <c r="C250" s="2" t="s">
        <v>1462</v>
      </c>
      <c r="D250" s="26"/>
      <c r="E250" s="26"/>
      <c r="F250" s="26">
        <v>251.7</v>
      </c>
      <c r="G250" s="26"/>
      <c r="H250" s="56"/>
      <c r="J250" s="33"/>
    </row>
    <row r="251" spans="1:10" ht="30">
      <c r="A251" s="11">
        <v>40695</v>
      </c>
      <c r="B251" s="2" t="s">
        <v>1844</v>
      </c>
      <c r="C251" s="2" t="s">
        <v>1462</v>
      </c>
      <c r="D251" s="26"/>
      <c r="E251" s="26"/>
      <c r="F251" s="26">
        <v>297.8</v>
      </c>
      <c r="G251" s="26"/>
      <c r="H251" s="56"/>
      <c r="J251" s="33"/>
    </row>
    <row r="252" spans="1:10" ht="30">
      <c r="A252" s="11">
        <v>40696</v>
      </c>
      <c r="B252" s="2" t="s">
        <v>1809</v>
      </c>
      <c r="C252" s="2" t="s">
        <v>1462</v>
      </c>
      <c r="D252" s="26"/>
      <c r="E252" s="26">
        <v>7150</v>
      </c>
      <c r="F252" s="26"/>
      <c r="G252" s="26"/>
      <c r="H252" s="55"/>
      <c r="J252" s="33"/>
    </row>
    <row r="253" spans="1:10" ht="30">
      <c r="A253" s="11">
        <v>40696</v>
      </c>
      <c r="B253" s="2" t="s">
        <v>1874</v>
      </c>
      <c r="C253" s="2" t="s">
        <v>1462</v>
      </c>
      <c r="D253" s="26"/>
      <c r="E253" s="26"/>
      <c r="F253" s="26">
        <v>72.48</v>
      </c>
      <c r="G253" s="26"/>
      <c r="H253" s="56"/>
      <c r="J253" s="33"/>
    </row>
    <row r="254" spans="1:10" ht="30">
      <c r="A254" s="11">
        <v>40696</v>
      </c>
      <c r="B254" s="2" t="s">
        <v>353</v>
      </c>
      <c r="C254" s="2" t="s">
        <v>1462</v>
      </c>
      <c r="D254" s="26"/>
      <c r="E254" s="26"/>
      <c r="F254" s="26">
        <v>125</v>
      </c>
      <c r="G254" s="26"/>
      <c r="H254" s="56"/>
      <c r="J254" s="33"/>
    </row>
    <row r="255" spans="1:8" ht="30">
      <c r="A255" s="11">
        <v>40696</v>
      </c>
      <c r="B255" s="2" t="s">
        <v>1840</v>
      </c>
      <c r="C255" s="2" t="s">
        <v>1462</v>
      </c>
      <c r="D255" s="26"/>
      <c r="E255" s="26"/>
      <c r="F255" s="26">
        <v>72.4</v>
      </c>
      <c r="G255" s="26"/>
      <c r="H255" s="55"/>
    </row>
    <row r="256" spans="1:9" ht="45">
      <c r="A256" s="11">
        <v>40698</v>
      </c>
      <c r="B256" s="2" t="s">
        <v>352</v>
      </c>
      <c r="C256" s="2" t="s">
        <v>1462</v>
      </c>
      <c r="D256" s="26"/>
      <c r="E256" s="26"/>
      <c r="F256" s="26">
        <v>607.79</v>
      </c>
      <c r="G256" s="26"/>
      <c r="H256" s="55"/>
      <c r="I256" s="17"/>
    </row>
    <row r="257" spans="1:10" ht="30">
      <c r="A257" s="11">
        <v>40698</v>
      </c>
      <c r="B257" s="2" t="s">
        <v>1875</v>
      </c>
      <c r="C257" s="2" t="s">
        <v>1462</v>
      </c>
      <c r="D257" s="26"/>
      <c r="E257" s="26"/>
      <c r="F257" s="26">
        <v>52</v>
      </c>
      <c r="G257" s="26"/>
      <c r="H257" s="55"/>
      <c r="J257" s="33"/>
    </row>
    <row r="258" spans="1:8" ht="30">
      <c r="A258" s="11">
        <v>40700</v>
      </c>
      <c r="B258" s="2" t="s">
        <v>1878</v>
      </c>
      <c r="C258" s="2" t="s">
        <v>1462</v>
      </c>
      <c r="D258" s="26"/>
      <c r="E258" s="26"/>
      <c r="F258" s="26">
        <v>128.36</v>
      </c>
      <c r="G258" s="26"/>
      <c r="H258" s="55"/>
    </row>
    <row r="259" spans="1:8" ht="30">
      <c r="A259" s="11">
        <v>40702</v>
      </c>
      <c r="B259" s="2" t="s">
        <v>1593</v>
      </c>
      <c r="C259" s="2" t="s">
        <v>1462</v>
      </c>
      <c r="D259" s="26"/>
      <c r="E259" s="26"/>
      <c r="F259" s="26">
        <v>56.97</v>
      </c>
      <c r="G259" s="26"/>
      <c r="H259" s="55"/>
    </row>
    <row r="260" spans="1:8" ht="30">
      <c r="A260" s="11">
        <v>40702</v>
      </c>
      <c r="B260" s="2" t="s">
        <v>1881</v>
      </c>
      <c r="C260" s="2" t="s">
        <v>1462</v>
      </c>
      <c r="D260" s="26"/>
      <c r="E260" s="26"/>
      <c r="F260" s="26">
        <v>206.91</v>
      </c>
      <c r="G260" s="26"/>
      <c r="H260" s="55"/>
    </row>
    <row r="261" spans="1:8" ht="30">
      <c r="A261" s="11">
        <v>40702</v>
      </c>
      <c r="B261" s="2" t="s">
        <v>1882</v>
      </c>
      <c r="C261" s="2" t="s">
        <v>1462</v>
      </c>
      <c r="D261" s="26"/>
      <c r="E261" s="26"/>
      <c r="F261" s="26">
        <v>48.47</v>
      </c>
      <c r="G261" s="26"/>
      <c r="H261" s="55"/>
    </row>
    <row r="262" spans="1:8" ht="30">
      <c r="A262" s="11">
        <v>40703</v>
      </c>
      <c r="B262" s="2" t="s">
        <v>1593</v>
      </c>
      <c r="C262" s="2" t="s">
        <v>1462</v>
      </c>
      <c r="D262" s="26"/>
      <c r="E262" s="26"/>
      <c r="F262" s="26">
        <v>144</v>
      </c>
      <c r="G262" s="26"/>
      <c r="H262" s="55"/>
    </row>
    <row r="263" spans="1:8" ht="30">
      <c r="A263" s="11">
        <v>40704</v>
      </c>
      <c r="B263" s="2" t="s">
        <v>174</v>
      </c>
      <c r="C263" s="2" t="s">
        <v>1462</v>
      </c>
      <c r="D263" s="26"/>
      <c r="E263" s="26"/>
      <c r="F263" s="26">
        <v>87.95</v>
      </c>
      <c r="G263" s="26"/>
      <c r="H263" s="55"/>
    </row>
    <row r="264" spans="1:8" ht="30">
      <c r="A264" s="11">
        <v>40710</v>
      </c>
      <c r="B264" s="2" t="s">
        <v>1885</v>
      </c>
      <c r="C264" s="2" t="s">
        <v>1462</v>
      </c>
      <c r="D264" s="26">
        <v>264.7</v>
      </c>
      <c r="E264" s="26"/>
      <c r="F264" s="26"/>
      <c r="G264" s="26"/>
      <c r="H264" s="55"/>
    </row>
    <row r="265" spans="1:8" ht="30">
      <c r="A265" s="11">
        <v>40712</v>
      </c>
      <c r="B265" s="2" t="s">
        <v>1755</v>
      </c>
      <c r="C265" s="2" t="s">
        <v>1462</v>
      </c>
      <c r="D265" s="26"/>
      <c r="E265" s="26"/>
      <c r="F265" s="26">
        <v>52</v>
      </c>
      <c r="G265" s="26"/>
      <c r="H265" s="55"/>
    </row>
    <row r="266" spans="1:8" ht="30">
      <c r="A266" s="11">
        <v>40713</v>
      </c>
      <c r="B266" s="2" t="s">
        <v>1886</v>
      </c>
      <c r="C266" s="2" t="s">
        <v>1462</v>
      </c>
      <c r="D266" s="26">
        <v>227.92</v>
      </c>
      <c r="E266" s="26"/>
      <c r="F266" s="26"/>
      <c r="G266" s="26"/>
      <c r="H266" s="55"/>
    </row>
    <row r="267" spans="1:8" ht="45">
      <c r="A267" s="11">
        <v>40714</v>
      </c>
      <c r="B267" s="2" t="s">
        <v>891</v>
      </c>
      <c r="C267" s="2" t="s">
        <v>1462</v>
      </c>
      <c r="D267" s="26">
        <v>3403.4</v>
      </c>
      <c r="E267" s="26"/>
      <c r="F267" s="26"/>
      <c r="G267" s="26"/>
      <c r="H267" s="55"/>
    </row>
    <row r="268" spans="1:8" ht="45">
      <c r="A268" s="11">
        <v>40714</v>
      </c>
      <c r="B268" s="2" t="s">
        <v>1763</v>
      </c>
      <c r="C268" s="2" t="s">
        <v>1462</v>
      </c>
      <c r="D268" s="26"/>
      <c r="E268" s="26"/>
      <c r="F268" s="26">
        <v>1397.5</v>
      </c>
      <c r="G268" s="26"/>
      <c r="H268" s="55"/>
    </row>
    <row r="269" spans="1:8" ht="30">
      <c r="A269" s="11">
        <v>40714</v>
      </c>
      <c r="B269" s="2" t="s">
        <v>1281</v>
      </c>
      <c r="C269" s="2" t="s">
        <v>1462</v>
      </c>
      <c r="D269" s="26">
        <v>2996.1</v>
      </c>
      <c r="E269" s="26"/>
      <c r="F269" s="26"/>
      <c r="G269" s="26"/>
      <c r="H269" s="55"/>
    </row>
    <row r="270" spans="1:8" ht="30">
      <c r="A270" s="11">
        <v>40714</v>
      </c>
      <c r="B270" s="2" t="s">
        <v>1753</v>
      </c>
      <c r="C270" s="2" t="s">
        <v>1462</v>
      </c>
      <c r="D270" s="26"/>
      <c r="E270" s="26"/>
      <c r="F270" s="26">
        <v>108</v>
      </c>
      <c r="G270" s="26"/>
      <c r="H270" s="55"/>
    </row>
    <row r="271" spans="1:10" ht="30">
      <c r="A271" s="11">
        <v>40716</v>
      </c>
      <c r="B271" s="2" t="s">
        <v>1781</v>
      </c>
      <c r="C271" s="2" t="s">
        <v>1462</v>
      </c>
      <c r="D271" s="26"/>
      <c r="E271" s="26"/>
      <c r="F271" s="26">
        <v>385.5</v>
      </c>
      <c r="G271" s="26"/>
      <c r="H271" s="56"/>
      <c r="J271" s="33"/>
    </row>
    <row r="272" spans="1:8" ht="45">
      <c r="A272" s="11">
        <v>40717</v>
      </c>
      <c r="B272" s="2" t="s">
        <v>1752</v>
      </c>
      <c r="C272" s="2" t="s">
        <v>1462</v>
      </c>
      <c r="D272" s="26"/>
      <c r="E272" s="26"/>
      <c r="F272" s="26">
        <v>300</v>
      </c>
      <c r="G272" s="26"/>
      <c r="H272" s="55"/>
    </row>
    <row r="273" spans="1:10" ht="30">
      <c r="A273" s="11">
        <v>40718</v>
      </c>
      <c r="B273" s="2" t="s">
        <v>1780</v>
      </c>
      <c r="C273" s="2" t="s">
        <v>1462</v>
      </c>
      <c r="D273" s="26"/>
      <c r="E273" s="26"/>
      <c r="F273" s="26">
        <v>92.47</v>
      </c>
      <c r="G273" s="26"/>
      <c r="H273" s="56"/>
      <c r="J273" s="33"/>
    </row>
    <row r="274" spans="1:8" ht="45">
      <c r="A274" s="11">
        <v>40719</v>
      </c>
      <c r="B274" s="2" t="s">
        <v>1759</v>
      </c>
      <c r="C274" s="2" t="s">
        <v>1462</v>
      </c>
      <c r="D274" s="26"/>
      <c r="E274" s="26"/>
      <c r="F274" s="26">
        <v>511.35</v>
      </c>
      <c r="G274" s="26"/>
      <c r="H274" s="55"/>
    </row>
    <row r="275" spans="1:8" ht="30">
      <c r="A275" s="11">
        <v>40722</v>
      </c>
      <c r="B275" s="2" t="s">
        <v>176</v>
      </c>
      <c r="C275" s="2" t="s">
        <v>1462</v>
      </c>
      <c r="D275" s="26"/>
      <c r="E275" s="26"/>
      <c r="F275" s="26">
        <v>29.9</v>
      </c>
      <c r="G275" s="26"/>
      <c r="H275" s="55"/>
    </row>
    <row r="276" spans="1:8" ht="30">
      <c r="A276" s="11">
        <v>40722</v>
      </c>
      <c r="B276" s="2" t="s">
        <v>177</v>
      </c>
      <c r="C276" s="2" t="s">
        <v>1462</v>
      </c>
      <c r="D276" s="26"/>
      <c r="E276" s="26"/>
      <c r="F276" s="26">
        <v>176.85</v>
      </c>
      <c r="G276" s="26"/>
      <c r="H276" s="55"/>
    </row>
    <row r="277" spans="1:8" ht="30">
      <c r="A277" s="11">
        <v>40723</v>
      </c>
      <c r="B277" s="2" t="s">
        <v>178</v>
      </c>
      <c r="C277" s="2" t="s">
        <v>1462</v>
      </c>
      <c r="D277" s="26"/>
      <c r="E277" s="26"/>
      <c r="F277" s="26">
        <f>67.97+74.99</f>
        <v>142.95999999999998</v>
      </c>
      <c r="G277" s="26"/>
      <c r="H277" s="55"/>
    </row>
    <row r="278" spans="1:8" ht="30">
      <c r="A278" s="11">
        <v>40724</v>
      </c>
      <c r="B278" s="2" t="s">
        <v>1891</v>
      </c>
      <c r="C278" s="2" t="s">
        <v>1462</v>
      </c>
      <c r="D278" s="26"/>
      <c r="E278" s="26"/>
      <c r="F278" s="26">
        <v>275.6</v>
      </c>
      <c r="G278" s="26"/>
      <c r="H278" s="55"/>
    </row>
    <row r="279" spans="1:8" ht="30">
      <c r="A279" s="11">
        <v>40724</v>
      </c>
      <c r="B279" s="2" t="s">
        <v>1751</v>
      </c>
      <c r="C279" s="2" t="s">
        <v>1462</v>
      </c>
      <c r="D279" s="26"/>
      <c r="E279" s="26"/>
      <c r="F279" s="26">
        <v>80</v>
      </c>
      <c r="G279" s="26"/>
      <c r="H279" s="55"/>
    </row>
    <row r="280" spans="1:8" ht="30">
      <c r="A280" s="11">
        <v>40724</v>
      </c>
      <c r="B280" s="2" t="s">
        <v>1892</v>
      </c>
      <c r="C280" s="2" t="s">
        <v>1462</v>
      </c>
      <c r="D280" s="26"/>
      <c r="E280" s="26"/>
      <c r="F280" s="26">
        <v>196.4</v>
      </c>
      <c r="G280" s="26"/>
      <c r="H280" s="55"/>
    </row>
    <row r="281" spans="1:8" ht="30">
      <c r="A281" s="11">
        <v>40724</v>
      </c>
      <c r="B281" s="2" t="s">
        <v>1756</v>
      </c>
      <c r="C281" s="2" t="s">
        <v>1462</v>
      </c>
      <c r="D281" s="26"/>
      <c r="E281" s="26"/>
      <c r="F281" s="26">
        <v>300</v>
      </c>
      <c r="G281" s="26"/>
      <c r="H281" s="55"/>
    </row>
    <row r="282" spans="1:8" ht="45">
      <c r="A282" s="11">
        <v>40734</v>
      </c>
      <c r="B282" s="2" t="s">
        <v>1802</v>
      </c>
      <c r="C282" s="2" t="s">
        <v>1462</v>
      </c>
      <c r="D282" s="26"/>
      <c r="E282" s="26"/>
      <c r="F282" s="26">
        <v>272.39</v>
      </c>
      <c r="G282" s="26"/>
      <c r="H282" s="55"/>
    </row>
    <row r="283" spans="1:8" ht="30">
      <c r="A283" s="11">
        <v>40734</v>
      </c>
      <c r="B283" s="2" t="s">
        <v>1875</v>
      </c>
      <c r="C283" s="2" t="s">
        <v>1462</v>
      </c>
      <c r="D283" s="26"/>
      <c r="E283" s="26"/>
      <c r="F283" s="26">
        <v>52</v>
      </c>
      <c r="G283" s="26"/>
      <c r="H283" s="55"/>
    </row>
    <row r="284" spans="1:8" ht="30">
      <c r="A284" s="11">
        <v>40734</v>
      </c>
      <c r="B284" s="2" t="s">
        <v>1875</v>
      </c>
      <c r="C284" s="2" t="s">
        <v>1462</v>
      </c>
      <c r="D284" s="26"/>
      <c r="E284" s="26"/>
      <c r="F284" s="145">
        <v>13.64</v>
      </c>
      <c r="G284" s="26"/>
      <c r="H284" s="55"/>
    </row>
    <row r="285" spans="1:8" ht="30">
      <c r="A285" s="11">
        <v>40735</v>
      </c>
      <c r="B285" s="2" t="s">
        <v>776</v>
      </c>
      <c r="C285" s="2" t="s">
        <v>1462</v>
      </c>
      <c r="D285" s="26"/>
      <c r="E285" s="26">
        <v>12600</v>
      </c>
      <c r="F285" s="26"/>
      <c r="G285" s="26"/>
      <c r="H285" s="74"/>
    </row>
    <row r="286" spans="1:8" ht="30">
      <c r="A286" s="11">
        <v>40735</v>
      </c>
      <c r="B286" s="2" t="s">
        <v>777</v>
      </c>
      <c r="C286" s="2" t="s">
        <v>1462</v>
      </c>
      <c r="D286" s="26"/>
      <c r="E286" s="26">
        <v>7731.7</v>
      </c>
      <c r="F286" s="26"/>
      <c r="G286" s="26"/>
      <c r="H286" s="74"/>
    </row>
    <row r="287" spans="1:8" ht="30">
      <c r="A287" s="11">
        <v>40743</v>
      </c>
      <c r="B287" s="2" t="s">
        <v>889</v>
      </c>
      <c r="C287" s="2" t="s">
        <v>1462</v>
      </c>
      <c r="D287" s="26"/>
      <c r="E287" s="26"/>
      <c r="F287" s="26">
        <v>520</v>
      </c>
      <c r="G287" s="26"/>
      <c r="H287" s="55"/>
    </row>
    <row r="288" spans="1:8" ht="30">
      <c r="A288" s="11">
        <v>40744</v>
      </c>
      <c r="B288" s="2" t="s">
        <v>890</v>
      </c>
      <c r="C288" s="2" t="s">
        <v>1462</v>
      </c>
      <c r="D288" s="26"/>
      <c r="E288" s="26"/>
      <c r="F288" s="26">
        <v>800</v>
      </c>
      <c r="G288" s="26"/>
      <c r="H288" s="55"/>
    </row>
    <row r="289" spans="1:8" ht="30">
      <c r="A289" s="11">
        <v>40744</v>
      </c>
      <c r="B289" s="2" t="s">
        <v>775</v>
      </c>
      <c r="C289" s="2" t="s">
        <v>1462</v>
      </c>
      <c r="D289" s="26"/>
      <c r="E289" s="26"/>
      <c r="F289" s="26">
        <v>750</v>
      </c>
      <c r="G289" s="26"/>
      <c r="H289" s="55"/>
    </row>
    <row r="290" spans="1:8" ht="45">
      <c r="A290" s="11">
        <v>40746</v>
      </c>
      <c r="B290" s="2" t="s">
        <v>891</v>
      </c>
      <c r="C290" s="2" t="s">
        <v>1462</v>
      </c>
      <c r="D290" s="26"/>
      <c r="E290" s="26">
        <v>3348.24</v>
      </c>
      <c r="F290" s="26"/>
      <c r="G290" s="26"/>
      <c r="H290" s="55"/>
    </row>
    <row r="291" spans="1:8" ht="30">
      <c r="A291" s="11">
        <v>40748</v>
      </c>
      <c r="B291" s="2" t="s">
        <v>1668</v>
      </c>
      <c r="C291" s="2" t="s">
        <v>1462</v>
      </c>
      <c r="D291" s="26"/>
      <c r="E291" s="26"/>
      <c r="F291" s="26">
        <v>52</v>
      </c>
      <c r="G291" s="26"/>
      <c r="H291" s="55"/>
    </row>
    <row r="292" spans="1:8" ht="30">
      <c r="A292" s="11">
        <v>40748</v>
      </c>
      <c r="B292" s="2" t="s">
        <v>765</v>
      </c>
      <c r="C292" s="2" t="s">
        <v>1462</v>
      </c>
      <c r="D292" s="26"/>
      <c r="E292" s="26"/>
      <c r="F292" s="26">
        <v>600</v>
      </c>
      <c r="G292" s="26"/>
      <c r="H292" s="55"/>
    </row>
    <row r="293" spans="1:8" ht="30">
      <c r="A293" s="11">
        <v>40751</v>
      </c>
      <c r="B293" s="2" t="s">
        <v>770</v>
      </c>
      <c r="C293" s="2" t="s">
        <v>1462</v>
      </c>
      <c r="D293" s="26"/>
      <c r="E293" s="26"/>
      <c r="F293" s="26">
        <v>53</v>
      </c>
      <c r="G293" s="26"/>
      <c r="H293" s="55"/>
    </row>
    <row r="294" spans="1:9" ht="30">
      <c r="A294" s="77">
        <v>40756</v>
      </c>
      <c r="B294" s="2" t="s">
        <v>767</v>
      </c>
      <c r="C294" s="2" t="s">
        <v>1462</v>
      </c>
      <c r="D294" s="26"/>
      <c r="E294" s="26"/>
      <c r="F294" s="26">
        <v>700</v>
      </c>
      <c r="G294" s="26"/>
      <c r="H294" s="55"/>
      <c r="I294" s="17"/>
    </row>
    <row r="295" spans="1:8" ht="30">
      <c r="A295" s="77">
        <v>40756</v>
      </c>
      <c r="B295" s="2" t="s">
        <v>768</v>
      </c>
      <c r="C295" s="2" t="s">
        <v>1462</v>
      </c>
      <c r="D295" s="26"/>
      <c r="E295" s="26"/>
      <c r="F295" s="26">
        <v>350.75</v>
      </c>
      <c r="G295" s="26"/>
      <c r="H295" s="55"/>
    </row>
    <row r="296" spans="1:8" ht="45">
      <c r="A296" s="11">
        <v>40756</v>
      </c>
      <c r="B296" s="2" t="s">
        <v>2</v>
      </c>
      <c r="C296" s="81" t="s">
        <v>1462</v>
      </c>
      <c r="D296" s="26"/>
      <c r="E296" s="82"/>
      <c r="F296" s="82">
        <v>12800</v>
      </c>
      <c r="G296" s="26"/>
      <c r="H296" s="55"/>
    </row>
    <row r="297" spans="1:8" ht="30">
      <c r="A297" s="77">
        <v>40758</v>
      </c>
      <c r="B297" s="2" t="s">
        <v>769</v>
      </c>
      <c r="C297" s="2" t="s">
        <v>1462</v>
      </c>
      <c r="D297" s="26">
        <v>194.96</v>
      </c>
      <c r="E297" s="26"/>
      <c r="F297" s="26"/>
      <c r="G297" s="26"/>
      <c r="H297" s="55"/>
    </row>
    <row r="298" spans="1:8" ht="45">
      <c r="A298" s="77">
        <v>40758</v>
      </c>
      <c r="B298" s="2" t="s">
        <v>773</v>
      </c>
      <c r="C298" s="2" t="s">
        <v>1462</v>
      </c>
      <c r="D298" s="26">
        <v>1386.3</v>
      </c>
      <c r="E298" s="26"/>
      <c r="F298" s="26"/>
      <c r="G298" s="26"/>
      <c r="H298" s="55"/>
    </row>
    <row r="299" spans="1:8" ht="30">
      <c r="A299" s="77">
        <v>40759</v>
      </c>
      <c r="B299" s="2" t="s">
        <v>766</v>
      </c>
      <c r="C299" s="2" t="s">
        <v>1462</v>
      </c>
      <c r="D299" s="26"/>
      <c r="E299" s="26"/>
      <c r="F299" s="26">
        <v>300</v>
      </c>
      <c r="G299" s="26"/>
      <c r="H299" s="55"/>
    </row>
    <row r="300" spans="1:8" ht="45">
      <c r="A300" s="77">
        <v>40761</v>
      </c>
      <c r="B300" s="2" t="s">
        <v>774</v>
      </c>
      <c r="C300" s="2" t="s">
        <v>1462</v>
      </c>
      <c r="D300" s="26"/>
      <c r="E300" s="26"/>
      <c r="F300" s="26">
        <v>601.6</v>
      </c>
      <c r="G300" s="26"/>
      <c r="H300" s="55"/>
    </row>
    <row r="301" spans="1:8" ht="30">
      <c r="A301" s="77">
        <v>40762</v>
      </c>
      <c r="B301" s="2" t="s">
        <v>772</v>
      </c>
      <c r="C301" s="2" t="s">
        <v>1462</v>
      </c>
      <c r="D301" s="26"/>
      <c r="E301" s="26"/>
      <c r="F301" s="26">
        <v>244.7</v>
      </c>
      <c r="G301" s="26"/>
      <c r="H301" s="55"/>
    </row>
    <row r="302" spans="1:8" ht="30">
      <c r="A302" s="77">
        <v>40766</v>
      </c>
      <c r="B302" s="2" t="s">
        <v>1127</v>
      </c>
      <c r="C302" s="2" t="s">
        <v>1462</v>
      </c>
      <c r="D302" s="26"/>
      <c r="E302" s="26">
        <v>11050</v>
      </c>
      <c r="F302" s="26"/>
      <c r="G302" s="26"/>
      <c r="H302" s="74"/>
    </row>
    <row r="303" spans="1:8" ht="30">
      <c r="A303" s="77">
        <v>40767</v>
      </c>
      <c r="B303" s="2" t="s">
        <v>1691</v>
      </c>
      <c r="C303" s="2" t="s">
        <v>1462</v>
      </c>
      <c r="D303" s="26"/>
      <c r="E303" s="26">
        <v>1800</v>
      </c>
      <c r="F303" s="26"/>
      <c r="G303" s="26"/>
      <c r="H303" s="74"/>
    </row>
    <row r="304" spans="1:8" ht="30">
      <c r="A304" s="11">
        <v>40770</v>
      </c>
      <c r="B304" s="2" t="s">
        <v>11</v>
      </c>
      <c r="C304" s="2" t="s">
        <v>1462</v>
      </c>
      <c r="D304" s="26"/>
      <c r="E304" s="82">
        <v>18221.54</v>
      </c>
      <c r="F304" s="26"/>
      <c r="G304" s="26"/>
      <c r="H304" s="55"/>
    </row>
    <row r="305" spans="1:8" ht="30">
      <c r="A305" s="11">
        <v>40771</v>
      </c>
      <c r="B305" s="2" t="s">
        <v>15</v>
      </c>
      <c r="C305" s="2" t="s">
        <v>1462</v>
      </c>
      <c r="D305" s="26"/>
      <c r="E305" s="82">
        <v>750</v>
      </c>
      <c r="F305" s="26"/>
      <c r="G305" s="26"/>
      <c r="H305" s="55"/>
    </row>
    <row r="306" spans="1:8" ht="30">
      <c r="A306" s="77">
        <v>40777</v>
      </c>
      <c r="B306" s="81" t="s">
        <v>16</v>
      </c>
      <c r="C306" s="81" t="s">
        <v>1462</v>
      </c>
      <c r="D306" s="82"/>
      <c r="E306" s="82"/>
      <c r="F306" s="82">
        <v>800</v>
      </c>
      <c r="G306" s="82"/>
      <c r="H306" s="83"/>
    </row>
    <row r="307" spans="1:8" ht="45">
      <c r="A307" s="77">
        <v>40777</v>
      </c>
      <c r="B307" s="81" t="s">
        <v>17</v>
      </c>
      <c r="C307" s="81" t="s">
        <v>1462</v>
      </c>
      <c r="D307" s="82">
        <v>2177.18</v>
      </c>
      <c r="E307" s="82"/>
      <c r="F307" s="82"/>
      <c r="G307" s="82"/>
      <c r="H307" s="83"/>
    </row>
    <row r="308" spans="1:8" ht="30">
      <c r="A308" s="77">
        <v>40777</v>
      </c>
      <c r="B308" s="81" t="s">
        <v>491</v>
      </c>
      <c r="C308" s="81" t="s">
        <v>1462</v>
      </c>
      <c r="D308" s="82"/>
      <c r="E308" s="82"/>
      <c r="F308" s="82">
        <v>550</v>
      </c>
      <c r="G308" s="82"/>
      <c r="H308" s="83"/>
    </row>
    <row r="309" spans="1:8" ht="30">
      <c r="A309" s="11">
        <v>40777</v>
      </c>
      <c r="B309" s="2" t="s">
        <v>14</v>
      </c>
      <c r="C309" s="2" t="s">
        <v>1462</v>
      </c>
      <c r="D309" s="26"/>
      <c r="E309" s="82">
        <v>900</v>
      </c>
      <c r="F309" s="26"/>
      <c r="G309" s="26"/>
      <c r="H309" s="55"/>
    </row>
    <row r="310" spans="1:8" ht="60">
      <c r="A310" s="11">
        <v>40779</v>
      </c>
      <c r="B310" s="2" t="s">
        <v>7</v>
      </c>
      <c r="C310" s="2" t="s">
        <v>1462</v>
      </c>
      <c r="D310" s="26"/>
      <c r="E310" s="82">
        <v>57550</v>
      </c>
      <c r="F310" s="26"/>
      <c r="G310" s="26"/>
      <c r="H310" s="91"/>
    </row>
    <row r="311" spans="1:8" ht="30">
      <c r="A311" s="11">
        <v>40784</v>
      </c>
      <c r="B311" s="2" t="s">
        <v>12</v>
      </c>
      <c r="C311" s="2" t="s">
        <v>1462</v>
      </c>
      <c r="D311" s="26"/>
      <c r="E311" s="82">
        <v>2084.7</v>
      </c>
      <c r="F311" s="26"/>
      <c r="G311" s="26"/>
      <c r="H311" s="55"/>
    </row>
    <row r="312" spans="1:8" ht="30">
      <c r="A312" s="11">
        <v>40784</v>
      </c>
      <c r="B312" s="2" t="s">
        <v>27</v>
      </c>
      <c r="C312" s="2" t="s">
        <v>1462</v>
      </c>
      <c r="D312" s="26"/>
      <c r="E312" s="82">
        <v>5300</v>
      </c>
      <c r="F312" s="26"/>
      <c r="G312" s="26"/>
      <c r="H312" s="2"/>
    </row>
    <row r="313" spans="1:8" ht="30">
      <c r="A313" s="11">
        <v>40785</v>
      </c>
      <c r="B313" s="2" t="s">
        <v>8</v>
      </c>
      <c r="C313" s="2" t="s">
        <v>1462</v>
      </c>
      <c r="D313" s="26"/>
      <c r="E313" s="82">
        <v>2273.4</v>
      </c>
      <c r="F313" s="26"/>
      <c r="G313" s="26"/>
      <c r="H313" s="91"/>
    </row>
    <row r="314" spans="1:8" ht="30">
      <c r="A314" s="77">
        <v>40799</v>
      </c>
      <c r="B314" s="81" t="s">
        <v>1209</v>
      </c>
      <c r="C314" s="2" t="s">
        <v>1462</v>
      </c>
      <c r="D314" s="82"/>
      <c r="E314" s="26"/>
      <c r="F314" s="26">
        <v>621</v>
      </c>
      <c r="G314" s="26"/>
      <c r="H314" s="55"/>
    </row>
    <row r="315" spans="1:8" ht="30">
      <c r="A315" s="11">
        <v>40800</v>
      </c>
      <c r="B315" s="2" t="s">
        <v>1207</v>
      </c>
      <c r="C315" s="2" t="s">
        <v>1462</v>
      </c>
      <c r="D315" s="82"/>
      <c r="E315" s="26">
        <v>9817.2</v>
      </c>
      <c r="F315" s="26"/>
      <c r="G315" s="26"/>
      <c r="H315" s="55"/>
    </row>
    <row r="316" spans="1:8" ht="30">
      <c r="A316" s="77">
        <v>40805</v>
      </c>
      <c r="B316" s="81" t="s">
        <v>1219</v>
      </c>
      <c r="C316" s="2" t="s">
        <v>1462</v>
      </c>
      <c r="D316" s="82"/>
      <c r="E316" s="26"/>
      <c r="F316" s="26">
        <v>717.5</v>
      </c>
      <c r="G316" s="26"/>
      <c r="H316" s="55"/>
    </row>
    <row r="317" spans="1:8" ht="30">
      <c r="A317" s="11">
        <v>40806</v>
      </c>
      <c r="B317" s="2" t="s">
        <v>1206</v>
      </c>
      <c r="C317" s="2" t="s">
        <v>1462</v>
      </c>
      <c r="D317" s="82"/>
      <c r="E317" s="26">
        <v>31500</v>
      </c>
      <c r="F317" s="26"/>
      <c r="G317" s="26"/>
      <c r="H317" s="55"/>
    </row>
    <row r="318" spans="1:8" ht="30">
      <c r="A318" s="11">
        <v>40806</v>
      </c>
      <c r="B318" s="2" t="s">
        <v>1216</v>
      </c>
      <c r="C318" s="2" t="s">
        <v>1462</v>
      </c>
      <c r="D318" s="82"/>
      <c r="E318" s="26">
        <v>5328</v>
      </c>
      <c r="F318" s="26"/>
      <c r="G318" s="26"/>
      <c r="H318" s="55"/>
    </row>
    <row r="319" spans="1:8" ht="30">
      <c r="A319" s="11">
        <v>40807</v>
      </c>
      <c r="B319" s="2" t="s">
        <v>1218</v>
      </c>
      <c r="C319" s="2" t="s">
        <v>1462</v>
      </c>
      <c r="D319" s="82"/>
      <c r="E319" s="26"/>
      <c r="F319" s="26">
        <v>347.94</v>
      </c>
      <c r="G319" s="26"/>
      <c r="H319" s="55"/>
    </row>
    <row r="320" spans="1:8" ht="45">
      <c r="A320" s="11">
        <v>40808</v>
      </c>
      <c r="B320" s="2" t="s">
        <v>1217</v>
      </c>
      <c r="C320" s="2" t="s">
        <v>1462</v>
      </c>
      <c r="D320" s="82"/>
      <c r="E320" s="26"/>
      <c r="F320" s="26">
        <v>1761.2</v>
      </c>
      <c r="G320" s="26"/>
      <c r="H320" s="55"/>
    </row>
    <row r="321" spans="1:8" ht="45">
      <c r="A321" s="11">
        <v>40809</v>
      </c>
      <c r="B321" s="2" t="s">
        <v>1208</v>
      </c>
      <c r="C321" s="2" t="s">
        <v>1462</v>
      </c>
      <c r="D321" s="82"/>
      <c r="E321" s="26">
        <v>6500</v>
      </c>
      <c r="F321" s="26"/>
      <c r="G321" s="26"/>
      <c r="H321" s="55"/>
    </row>
    <row r="322" spans="1:8" ht="75">
      <c r="A322" s="125">
        <v>40846</v>
      </c>
      <c r="B322" s="126" t="s">
        <v>2339</v>
      </c>
      <c r="C322" s="2" t="s">
        <v>1462</v>
      </c>
      <c r="D322" s="127"/>
      <c r="E322" s="127"/>
      <c r="F322" s="127">
        <v>16500</v>
      </c>
      <c r="G322" s="26"/>
      <c r="H322" s="56"/>
    </row>
    <row r="323" spans="1:9" ht="45">
      <c r="A323" s="11">
        <v>40896</v>
      </c>
      <c r="B323" s="2" t="s">
        <v>1997</v>
      </c>
      <c r="C323" s="2" t="s">
        <v>1462</v>
      </c>
      <c r="D323" s="1"/>
      <c r="E323" s="1">
        <v>20000</v>
      </c>
      <c r="F323" s="1"/>
      <c r="G323" s="132"/>
      <c r="H323" s="133"/>
      <c r="I323" s="33"/>
    </row>
    <row r="324" spans="1:8" ht="45">
      <c r="A324" s="125">
        <v>40744</v>
      </c>
      <c r="B324" s="126" t="s">
        <v>2360</v>
      </c>
      <c r="C324" s="2" t="s">
        <v>1462</v>
      </c>
      <c r="D324" s="127"/>
      <c r="E324" s="127"/>
      <c r="F324" s="127">
        <v>750</v>
      </c>
      <c r="G324" s="26"/>
      <c r="H324" s="56"/>
    </row>
    <row r="325" spans="1:10" ht="30">
      <c r="A325" s="11">
        <v>40634</v>
      </c>
      <c r="B325" s="48" t="s">
        <v>1600</v>
      </c>
      <c r="C325" s="2" t="s">
        <v>1323</v>
      </c>
      <c r="D325" s="26"/>
      <c r="E325" s="26"/>
      <c r="F325" s="49">
        <v>239</v>
      </c>
      <c r="G325" s="26"/>
      <c r="H325" s="55"/>
      <c r="J325" s="33"/>
    </row>
    <row r="326" spans="1:10" ht="15">
      <c r="A326" s="11">
        <v>40655</v>
      </c>
      <c r="B326" s="2" t="s">
        <v>1590</v>
      </c>
      <c r="C326" s="2" t="s">
        <v>1323</v>
      </c>
      <c r="D326" s="26"/>
      <c r="E326" s="26"/>
      <c r="F326" s="26">
        <v>170.9</v>
      </c>
      <c r="G326" s="26"/>
      <c r="H326" s="55"/>
      <c r="J326" s="33"/>
    </row>
    <row r="327" spans="1:8" ht="15">
      <c r="A327" s="11">
        <v>40687</v>
      </c>
      <c r="B327" s="2" t="s">
        <v>2356</v>
      </c>
      <c r="C327" s="2" t="s">
        <v>1323</v>
      </c>
      <c r="D327" s="26"/>
      <c r="E327" s="26"/>
      <c r="F327" s="26">
        <f>67.69+140.94+66.73</f>
        <v>275.36</v>
      </c>
      <c r="G327" s="26"/>
      <c r="H327" s="55"/>
    </row>
    <row r="328" spans="1:8" ht="15">
      <c r="A328" s="11">
        <v>40703</v>
      </c>
      <c r="B328" s="2" t="s">
        <v>1593</v>
      </c>
      <c r="C328" s="2" t="s">
        <v>1323</v>
      </c>
      <c r="D328" s="26"/>
      <c r="E328" s="26"/>
      <c r="F328" s="26">
        <v>198.9</v>
      </c>
      <c r="G328" s="26"/>
      <c r="H328" s="55"/>
    </row>
    <row r="329" spans="1:10" ht="15">
      <c r="A329" s="11">
        <v>40544</v>
      </c>
      <c r="B329" s="2" t="s">
        <v>344</v>
      </c>
      <c r="C329" s="2" t="s">
        <v>1323</v>
      </c>
      <c r="D329" s="27"/>
      <c r="E329" s="27"/>
      <c r="F329" s="26">
        <v>145.4</v>
      </c>
      <c r="G329" s="27"/>
      <c r="H329" s="54"/>
      <c r="J329" s="33"/>
    </row>
    <row r="330" spans="1:10" ht="15">
      <c r="A330" s="11">
        <v>40548</v>
      </c>
      <c r="B330" s="48" t="s">
        <v>1373</v>
      </c>
      <c r="C330" s="2" t="s">
        <v>1323</v>
      </c>
      <c r="D330" s="27"/>
      <c r="E330" s="27"/>
      <c r="F330" s="26">
        <v>70</v>
      </c>
      <c r="G330" s="27"/>
      <c r="H330" s="55"/>
      <c r="J330" s="34" t="s">
        <v>1324</v>
      </c>
    </row>
    <row r="331" spans="1:10" ht="15">
      <c r="A331" s="11">
        <v>40548</v>
      </c>
      <c r="B331" s="48" t="s">
        <v>1435</v>
      </c>
      <c r="C331" s="2" t="s">
        <v>1323</v>
      </c>
      <c r="D331" s="27"/>
      <c r="E331" s="27"/>
      <c r="F331" s="26">
        <v>39</v>
      </c>
      <c r="G331" s="27"/>
      <c r="H331" s="55"/>
      <c r="J331" s="33" t="s">
        <v>1327</v>
      </c>
    </row>
    <row r="332" spans="1:10" ht="15">
      <c r="A332" s="11">
        <v>40551</v>
      </c>
      <c r="B332" s="48" t="s">
        <v>1434</v>
      </c>
      <c r="C332" s="2" t="s">
        <v>1323</v>
      </c>
      <c r="D332" s="27"/>
      <c r="E332" s="27"/>
      <c r="F332" s="26">
        <v>161</v>
      </c>
      <c r="G332" s="27"/>
      <c r="H332" s="55"/>
      <c r="J332" s="33" t="s">
        <v>1330</v>
      </c>
    </row>
    <row r="333" spans="1:10" ht="15">
      <c r="A333" s="11">
        <v>40551</v>
      </c>
      <c r="B333" s="48" t="s">
        <v>1373</v>
      </c>
      <c r="C333" s="2" t="s">
        <v>1323</v>
      </c>
      <c r="D333" s="27"/>
      <c r="E333" s="27"/>
      <c r="F333" s="26">
        <v>41.1</v>
      </c>
      <c r="G333" s="27"/>
      <c r="H333" s="55"/>
      <c r="J333" s="33" t="s">
        <v>1462</v>
      </c>
    </row>
    <row r="334" spans="1:10" ht="15">
      <c r="A334" s="11">
        <v>40554</v>
      </c>
      <c r="B334" s="48" t="s">
        <v>1432</v>
      </c>
      <c r="C334" s="2" t="s">
        <v>1323</v>
      </c>
      <c r="D334" s="27"/>
      <c r="E334" s="27"/>
      <c r="F334" s="26">
        <v>97.69</v>
      </c>
      <c r="G334" s="27"/>
      <c r="H334" s="55"/>
      <c r="J334" s="33" t="s">
        <v>1210</v>
      </c>
    </row>
    <row r="335" spans="1:10" ht="15">
      <c r="A335" s="11">
        <v>40555</v>
      </c>
      <c r="B335" s="48" t="s">
        <v>1373</v>
      </c>
      <c r="C335" s="2" t="s">
        <v>1323</v>
      </c>
      <c r="D335" s="27"/>
      <c r="E335" s="27"/>
      <c r="F335" s="26">
        <v>90</v>
      </c>
      <c r="G335" s="27"/>
      <c r="H335" s="55"/>
      <c r="J335" s="33"/>
    </row>
    <row r="336" spans="1:10" ht="15">
      <c r="A336" s="11">
        <v>40556</v>
      </c>
      <c r="B336" s="48" t="s">
        <v>1373</v>
      </c>
      <c r="C336" s="2" t="s">
        <v>1323</v>
      </c>
      <c r="D336" s="27"/>
      <c r="E336" s="27"/>
      <c r="F336" s="26">
        <v>36.5</v>
      </c>
      <c r="G336" s="27"/>
      <c r="H336" s="55"/>
      <c r="J336" s="33"/>
    </row>
    <row r="337" spans="1:8" ht="15">
      <c r="A337" s="11">
        <v>40563</v>
      </c>
      <c r="B337" s="48" t="s">
        <v>1437</v>
      </c>
      <c r="C337" s="2" t="s">
        <v>1323</v>
      </c>
      <c r="D337" s="26"/>
      <c r="E337" s="26"/>
      <c r="F337" s="26">
        <v>397</v>
      </c>
      <c r="G337" s="26"/>
      <c r="H337" s="55"/>
    </row>
    <row r="338" spans="1:10" ht="15">
      <c r="A338" s="11">
        <v>40565</v>
      </c>
      <c r="B338" s="48" t="s">
        <v>1426</v>
      </c>
      <c r="C338" s="2" t="s">
        <v>1323</v>
      </c>
      <c r="D338" s="26"/>
      <c r="E338" s="26"/>
      <c r="F338" s="26">
        <v>116</v>
      </c>
      <c r="G338" s="26"/>
      <c r="H338" s="55"/>
      <c r="J338" s="33"/>
    </row>
    <row r="339" spans="1:10" ht="15">
      <c r="A339" s="11">
        <v>40567</v>
      </c>
      <c r="B339" s="48" t="s">
        <v>1373</v>
      </c>
      <c r="C339" s="2" t="s">
        <v>1323</v>
      </c>
      <c r="D339" s="26"/>
      <c r="E339" s="26"/>
      <c r="F339" s="26">
        <v>84.97</v>
      </c>
      <c r="G339" s="26"/>
      <c r="H339" s="55"/>
      <c r="J339" s="33"/>
    </row>
    <row r="340" spans="1:10" ht="15">
      <c r="A340" s="11">
        <v>40569</v>
      </c>
      <c r="B340" s="48" t="s">
        <v>1373</v>
      </c>
      <c r="C340" s="2" t="s">
        <v>1323</v>
      </c>
      <c r="D340" s="26"/>
      <c r="E340" s="32"/>
      <c r="F340" s="26">
        <v>89.97</v>
      </c>
      <c r="G340" s="26"/>
      <c r="H340" s="55"/>
      <c r="J340" s="33"/>
    </row>
    <row r="341" spans="1:10" ht="15">
      <c r="A341" s="11">
        <v>40571</v>
      </c>
      <c r="B341" s="48" t="s">
        <v>1441</v>
      </c>
      <c r="C341" s="2" t="s">
        <v>1323</v>
      </c>
      <c r="D341" s="26"/>
      <c r="E341" s="26"/>
      <c r="F341" s="26">
        <v>300</v>
      </c>
      <c r="G341" s="26"/>
      <c r="H341" s="55"/>
      <c r="J341" s="33"/>
    </row>
    <row r="342" spans="1:10" ht="15">
      <c r="A342" s="11">
        <v>40572</v>
      </c>
      <c r="B342" s="48" t="s">
        <v>344</v>
      </c>
      <c r="C342" s="2" t="s">
        <v>1323</v>
      </c>
      <c r="D342" s="26"/>
      <c r="E342" s="26"/>
      <c r="F342" s="26">
        <v>506.8</v>
      </c>
      <c r="G342" s="26"/>
      <c r="H342" s="56"/>
      <c r="J342" s="33"/>
    </row>
    <row r="343" spans="1:10" ht="15">
      <c r="A343" s="11">
        <v>40574</v>
      </c>
      <c r="B343" s="48" t="s">
        <v>1441</v>
      </c>
      <c r="C343" s="2" t="s">
        <v>1323</v>
      </c>
      <c r="D343" s="26"/>
      <c r="E343" s="26"/>
      <c r="F343" s="26">
        <v>315</v>
      </c>
      <c r="G343" s="26"/>
      <c r="H343" s="55"/>
      <c r="J343" s="33"/>
    </row>
    <row r="344" spans="1:10" ht="15">
      <c r="A344" s="11">
        <v>40574</v>
      </c>
      <c r="B344" s="48" t="s">
        <v>348</v>
      </c>
      <c r="C344" s="2" t="s">
        <v>1323</v>
      </c>
      <c r="D344" s="26"/>
      <c r="E344" s="26"/>
      <c r="F344" s="26">
        <v>33.3</v>
      </c>
      <c r="G344" s="26"/>
      <c r="H344" s="56"/>
      <c r="J344" s="33"/>
    </row>
    <row r="345" spans="1:10" ht="15">
      <c r="A345" s="11">
        <v>40575</v>
      </c>
      <c r="B345" s="48" t="s">
        <v>548</v>
      </c>
      <c r="C345" s="2" t="s">
        <v>1323</v>
      </c>
      <c r="D345" s="26"/>
      <c r="E345" s="26"/>
      <c r="F345" s="26">
        <v>147.14</v>
      </c>
      <c r="G345" s="26"/>
      <c r="H345" s="55"/>
      <c r="J345" s="33"/>
    </row>
    <row r="346" spans="1:10" ht="15">
      <c r="A346" s="11">
        <v>40576</v>
      </c>
      <c r="B346" s="48" t="s">
        <v>1147</v>
      </c>
      <c r="C346" s="2" t="s">
        <v>1323</v>
      </c>
      <c r="D346" s="26"/>
      <c r="E346" s="26"/>
      <c r="F346" s="26">
        <v>336</v>
      </c>
      <c r="G346" s="26"/>
      <c r="H346" s="55"/>
      <c r="J346" s="33"/>
    </row>
    <row r="347" spans="1:10" ht="15">
      <c r="A347" s="11">
        <v>40579</v>
      </c>
      <c r="B347" s="48" t="s">
        <v>555</v>
      </c>
      <c r="C347" s="2" t="s">
        <v>1323</v>
      </c>
      <c r="D347" s="26">
        <v>294.3</v>
      </c>
      <c r="E347" s="26"/>
      <c r="F347" s="26"/>
      <c r="G347" s="26"/>
      <c r="H347" s="55"/>
      <c r="J347" s="33"/>
    </row>
    <row r="348" spans="1:10" ht="15">
      <c r="A348" s="11">
        <v>40579</v>
      </c>
      <c r="B348" s="48" t="s">
        <v>554</v>
      </c>
      <c r="C348" s="2" t="s">
        <v>1323</v>
      </c>
      <c r="D348" s="26">
        <v>611.9</v>
      </c>
      <c r="E348" s="26"/>
      <c r="F348" s="26"/>
      <c r="G348" s="26"/>
      <c r="H348" s="55"/>
      <c r="J348" s="33"/>
    </row>
    <row r="349" spans="1:10" ht="15">
      <c r="A349" s="11">
        <v>40581</v>
      </c>
      <c r="B349" s="48" t="s">
        <v>553</v>
      </c>
      <c r="C349" s="2" t="s">
        <v>1323</v>
      </c>
      <c r="D349" s="26"/>
      <c r="E349" s="26"/>
      <c r="F349" s="26">
        <v>126</v>
      </c>
      <c r="G349" s="26"/>
      <c r="H349" s="55"/>
      <c r="J349" s="33"/>
    </row>
    <row r="350" spans="1:10" ht="15">
      <c r="A350" s="11">
        <v>40582</v>
      </c>
      <c r="B350" s="48" t="s">
        <v>557</v>
      </c>
      <c r="C350" s="2" t="s">
        <v>1323</v>
      </c>
      <c r="D350" s="26"/>
      <c r="E350" s="26"/>
      <c r="F350" s="26">
        <v>121</v>
      </c>
      <c r="G350" s="26"/>
      <c r="H350" s="55"/>
      <c r="J350" s="33"/>
    </row>
    <row r="351" spans="1:10" ht="15">
      <c r="A351" s="11">
        <v>40583</v>
      </c>
      <c r="B351" s="48" t="s">
        <v>547</v>
      </c>
      <c r="C351" s="2" t="s">
        <v>1323</v>
      </c>
      <c r="D351" s="26"/>
      <c r="E351" s="26"/>
      <c r="F351" s="26">
        <v>140</v>
      </c>
      <c r="G351" s="26"/>
      <c r="H351" s="55"/>
      <c r="J351" s="33"/>
    </row>
    <row r="352" spans="1:10" ht="15">
      <c r="A352" s="11">
        <v>40584</v>
      </c>
      <c r="B352" s="48" t="s">
        <v>537</v>
      </c>
      <c r="C352" s="2" t="s">
        <v>1323</v>
      </c>
      <c r="D352" s="26">
        <v>120</v>
      </c>
      <c r="E352" s="26"/>
      <c r="F352" s="26"/>
      <c r="G352" s="26"/>
      <c r="H352" s="55"/>
      <c r="J352" s="33"/>
    </row>
    <row r="353" spans="1:10" ht="15">
      <c r="A353" s="11">
        <v>40584</v>
      </c>
      <c r="B353" s="48" t="s">
        <v>514</v>
      </c>
      <c r="C353" s="2" t="s">
        <v>1323</v>
      </c>
      <c r="D353" s="26"/>
      <c r="E353" s="26"/>
      <c r="F353" s="26">
        <v>318</v>
      </c>
      <c r="G353" s="26"/>
      <c r="H353" s="55"/>
      <c r="J353" s="33"/>
    </row>
    <row r="354" spans="1:10" ht="15">
      <c r="A354" s="11">
        <v>40586</v>
      </c>
      <c r="B354" s="48" t="s">
        <v>514</v>
      </c>
      <c r="C354" s="2" t="s">
        <v>1323</v>
      </c>
      <c r="D354" s="26"/>
      <c r="E354" s="26"/>
      <c r="F354" s="26">
        <v>300</v>
      </c>
      <c r="G354" s="26"/>
      <c r="H354" s="55"/>
      <c r="J354" s="33"/>
    </row>
    <row r="355" spans="1:10" ht="15">
      <c r="A355" s="11">
        <v>40592</v>
      </c>
      <c r="B355" s="48" t="s">
        <v>550</v>
      </c>
      <c r="C355" s="2" t="s">
        <v>1323</v>
      </c>
      <c r="D355" s="26"/>
      <c r="E355" s="26"/>
      <c r="F355" s="26">
        <v>181</v>
      </c>
      <c r="G355" s="26"/>
      <c r="H355" s="55"/>
      <c r="J355" s="33"/>
    </row>
    <row r="356" spans="1:10" ht="45">
      <c r="A356" s="11">
        <v>40602</v>
      </c>
      <c r="B356" s="2" t="s">
        <v>1148</v>
      </c>
      <c r="C356" s="2" t="s">
        <v>1323</v>
      </c>
      <c r="D356" s="26"/>
      <c r="E356" s="26"/>
      <c r="F356" s="26">
        <v>1984.37</v>
      </c>
      <c r="G356" s="26"/>
      <c r="H356" s="55"/>
      <c r="J356" s="33"/>
    </row>
    <row r="357" spans="1:10" ht="15">
      <c r="A357" s="11">
        <v>40604</v>
      </c>
      <c r="B357" s="48" t="s">
        <v>875</v>
      </c>
      <c r="C357" s="2" t="s">
        <v>1323</v>
      </c>
      <c r="D357" s="26"/>
      <c r="E357" s="26"/>
      <c r="F357" s="49">
        <v>59.98</v>
      </c>
      <c r="G357" s="26"/>
      <c r="H357" s="55"/>
      <c r="J357" s="33"/>
    </row>
    <row r="358" spans="1:10" ht="15">
      <c r="A358" s="11">
        <v>40604</v>
      </c>
      <c r="B358" s="48" t="s">
        <v>876</v>
      </c>
      <c r="C358" s="2" t="s">
        <v>1323</v>
      </c>
      <c r="D358" s="26"/>
      <c r="E358" s="26"/>
      <c r="F358" s="49">
        <v>150</v>
      </c>
      <c r="G358" s="26"/>
      <c r="H358" s="55"/>
      <c r="J358" s="33"/>
    </row>
    <row r="359" spans="1:10" ht="15">
      <c r="A359" s="11">
        <v>40605</v>
      </c>
      <c r="B359" s="48" t="s">
        <v>547</v>
      </c>
      <c r="C359" s="2" t="s">
        <v>1323</v>
      </c>
      <c r="D359" s="26"/>
      <c r="E359" s="26"/>
      <c r="F359" s="49">
        <v>276</v>
      </c>
      <c r="G359" s="26"/>
      <c r="H359" s="55"/>
      <c r="J359" s="33"/>
    </row>
    <row r="360" spans="1:10" ht="15">
      <c r="A360" s="11">
        <v>40610</v>
      </c>
      <c r="B360" s="48" t="s">
        <v>1874</v>
      </c>
      <c r="C360" s="2" t="s">
        <v>1323</v>
      </c>
      <c r="D360" s="26"/>
      <c r="E360" s="26"/>
      <c r="F360" s="26">
        <v>53.8</v>
      </c>
      <c r="G360" s="26"/>
      <c r="H360" s="56"/>
      <c r="J360" s="33"/>
    </row>
    <row r="361" spans="1:10" ht="15">
      <c r="A361" s="11">
        <v>40611</v>
      </c>
      <c r="B361" s="48" t="s">
        <v>537</v>
      </c>
      <c r="C361" s="2" t="s">
        <v>1323</v>
      </c>
      <c r="D361" s="26"/>
      <c r="E361" s="26"/>
      <c r="F361" s="49">
        <v>118</v>
      </c>
      <c r="G361" s="26"/>
      <c r="H361" s="55"/>
      <c r="J361" s="33"/>
    </row>
    <row r="362" spans="1:10" ht="15">
      <c r="A362" s="11">
        <v>40612</v>
      </c>
      <c r="B362" s="48" t="s">
        <v>346</v>
      </c>
      <c r="C362" s="2" t="s">
        <v>1323</v>
      </c>
      <c r="D362" s="26"/>
      <c r="E362" s="26"/>
      <c r="F362" s="49">
        <v>89.5</v>
      </c>
      <c r="G362" s="26"/>
      <c r="H362" s="56"/>
      <c r="J362" s="33"/>
    </row>
    <row r="363" spans="1:10" ht="15">
      <c r="A363" s="11">
        <v>40614</v>
      </c>
      <c r="B363" s="48" t="s">
        <v>878</v>
      </c>
      <c r="C363" s="2" t="s">
        <v>1323</v>
      </c>
      <c r="D363" s="26"/>
      <c r="E363" s="26"/>
      <c r="F363" s="49">
        <v>64.33</v>
      </c>
      <c r="G363" s="26"/>
      <c r="H363" s="55"/>
      <c r="J363" s="33"/>
    </row>
    <row r="364" spans="1:10" ht="30">
      <c r="A364" s="11">
        <v>40614</v>
      </c>
      <c r="B364" s="48" t="s">
        <v>874</v>
      </c>
      <c r="C364" s="2" t="s">
        <v>1323</v>
      </c>
      <c r="D364" s="26">
        <v>914</v>
      </c>
      <c r="E364" s="26"/>
      <c r="F364" s="49"/>
      <c r="G364" s="26"/>
      <c r="H364" s="55"/>
      <c r="J364" s="33"/>
    </row>
    <row r="365" spans="1:10" ht="15">
      <c r="A365" s="11">
        <v>40614</v>
      </c>
      <c r="B365" s="48" t="s">
        <v>1115</v>
      </c>
      <c r="C365" s="2" t="s">
        <v>1323</v>
      </c>
      <c r="D365" s="26"/>
      <c r="E365" s="26"/>
      <c r="F365" s="49">
        <v>180.9</v>
      </c>
      <c r="G365" s="26"/>
      <c r="H365" s="55"/>
      <c r="J365" s="33"/>
    </row>
    <row r="366" spans="1:10" ht="15">
      <c r="A366" s="11">
        <v>40614</v>
      </c>
      <c r="B366" s="48" t="s">
        <v>1598</v>
      </c>
      <c r="C366" s="2" t="s">
        <v>1323</v>
      </c>
      <c r="D366" s="26"/>
      <c r="E366" s="26"/>
      <c r="F366" s="49">
        <v>39.8</v>
      </c>
      <c r="G366" s="26"/>
      <c r="H366" s="56"/>
      <c r="J366" s="33"/>
    </row>
    <row r="367" spans="1:10" ht="15">
      <c r="A367" s="11">
        <v>40626</v>
      </c>
      <c r="B367" s="48" t="s">
        <v>514</v>
      </c>
      <c r="C367" s="2" t="s">
        <v>1323</v>
      </c>
      <c r="D367" s="26"/>
      <c r="E367" s="26"/>
      <c r="F367" s="49">
        <v>318</v>
      </c>
      <c r="G367" s="26"/>
      <c r="H367" s="55"/>
      <c r="J367" s="33"/>
    </row>
    <row r="368" spans="1:8" ht="15">
      <c r="A368" s="11">
        <v>40629</v>
      </c>
      <c r="B368" s="2" t="s">
        <v>167</v>
      </c>
      <c r="C368" s="2" t="s">
        <v>1323</v>
      </c>
      <c r="D368" s="26">
        <v>361.62</v>
      </c>
      <c r="E368" s="26"/>
      <c r="F368" s="26"/>
      <c r="G368" s="26"/>
      <c r="H368" s="55"/>
    </row>
    <row r="369" spans="1:10" ht="15">
      <c r="A369" s="11">
        <v>40639</v>
      </c>
      <c r="B369" s="2" t="s">
        <v>1599</v>
      </c>
      <c r="C369" s="2" t="s">
        <v>1323</v>
      </c>
      <c r="D369" s="26"/>
      <c r="E369" s="26"/>
      <c r="F369" s="26">
        <v>26</v>
      </c>
      <c r="G369" s="26"/>
      <c r="H369" s="55"/>
      <c r="J369" s="33"/>
    </row>
    <row r="370" spans="1:10" ht="15">
      <c r="A370" s="11">
        <v>40641</v>
      </c>
      <c r="B370" s="2" t="s">
        <v>1598</v>
      </c>
      <c r="C370" s="2" t="s">
        <v>1323</v>
      </c>
      <c r="D370" s="26"/>
      <c r="E370" s="26"/>
      <c r="F370" s="26">
        <v>22.8</v>
      </c>
      <c r="G370" s="26"/>
      <c r="H370" s="55"/>
      <c r="J370" s="33"/>
    </row>
    <row r="371" spans="1:8" ht="15">
      <c r="A371" s="11">
        <v>40641</v>
      </c>
      <c r="B371" s="2" t="s">
        <v>1835</v>
      </c>
      <c r="C371" s="2" t="s">
        <v>1323</v>
      </c>
      <c r="D371" s="26"/>
      <c r="E371" s="26"/>
      <c r="F371" s="26">
        <v>50</v>
      </c>
      <c r="G371" s="26"/>
      <c r="H371" s="55"/>
    </row>
    <row r="372" spans="1:10" ht="15">
      <c r="A372" s="11">
        <v>40645</v>
      </c>
      <c r="B372" s="2" t="s">
        <v>1571</v>
      </c>
      <c r="C372" s="2" t="s">
        <v>1323</v>
      </c>
      <c r="D372" s="26"/>
      <c r="E372" s="26"/>
      <c r="F372" s="26">
        <v>240</v>
      </c>
      <c r="G372" s="26"/>
      <c r="H372" s="55"/>
      <c r="J372" s="33"/>
    </row>
    <row r="373" spans="1:10" ht="15">
      <c r="A373" s="11">
        <v>40652</v>
      </c>
      <c r="B373" s="2" t="s">
        <v>1592</v>
      </c>
      <c r="C373" s="2" t="s">
        <v>1323</v>
      </c>
      <c r="D373" s="26"/>
      <c r="E373" s="26"/>
      <c r="F373" s="26">
        <v>743.2</v>
      </c>
      <c r="G373" s="26"/>
      <c r="H373" s="55"/>
      <c r="J373" s="33"/>
    </row>
    <row r="374" spans="1:10" ht="15">
      <c r="A374" s="11">
        <v>40653</v>
      </c>
      <c r="B374" s="2" t="s">
        <v>1623</v>
      </c>
      <c r="C374" s="2" t="s">
        <v>1323</v>
      </c>
      <c r="D374" s="26">
        <v>101.08</v>
      </c>
      <c r="E374" s="26"/>
      <c r="F374" s="26"/>
      <c r="G374" s="26"/>
      <c r="H374" s="55"/>
      <c r="J374" s="33"/>
    </row>
    <row r="375" spans="1:10" ht="15">
      <c r="A375" s="11">
        <v>40655</v>
      </c>
      <c r="B375" s="2" t="s">
        <v>667</v>
      </c>
      <c r="C375" s="2" t="s">
        <v>1323</v>
      </c>
      <c r="D375" s="26"/>
      <c r="E375" s="26"/>
      <c r="F375" s="26">
        <v>4.6</v>
      </c>
      <c r="G375" s="26"/>
      <c r="H375" s="56"/>
      <c r="J375" s="33"/>
    </row>
    <row r="376" spans="1:10" ht="15">
      <c r="A376" s="11">
        <v>40659</v>
      </c>
      <c r="B376" s="2" t="s">
        <v>625</v>
      </c>
      <c r="C376" s="2" t="s">
        <v>1323</v>
      </c>
      <c r="D376" s="26"/>
      <c r="E376" s="26"/>
      <c r="F376" s="26">
        <v>65</v>
      </c>
      <c r="G376" s="26"/>
      <c r="H376" s="56"/>
      <c r="J376" s="33"/>
    </row>
    <row r="377" spans="1:10" ht="15">
      <c r="A377" s="11">
        <v>40662</v>
      </c>
      <c r="B377" s="2" t="s">
        <v>666</v>
      </c>
      <c r="C377" s="2" t="s">
        <v>1323</v>
      </c>
      <c r="D377" s="26"/>
      <c r="E377" s="26"/>
      <c r="F377" s="26">
        <v>158.93</v>
      </c>
      <c r="G377" s="26"/>
      <c r="H377" s="56"/>
      <c r="J377" s="33"/>
    </row>
    <row r="378" spans="1:10" ht="15">
      <c r="A378" s="11">
        <v>40669</v>
      </c>
      <c r="B378" s="2" t="s">
        <v>1007</v>
      </c>
      <c r="C378" s="2" t="s">
        <v>1323</v>
      </c>
      <c r="D378" s="26"/>
      <c r="E378" s="26"/>
      <c r="F378" s="26">
        <v>183.28</v>
      </c>
      <c r="G378" s="26"/>
      <c r="H378" s="56"/>
      <c r="J378" s="33"/>
    </row>
    <row r="379" spans="1:10" ht="15">
      <c r="A379" s="11">
        <v>40669</v>
      </c>
      <c r="B379" s="2" t="s">
        <v>1824</v>
      </c>
      <c r="C379" s="2" t="s">
        <v>1323</v>
      </c>
      <c r="D379" s="26">
        <v>731.51</v>
      </c>
      <c r="E379" s="26"/>
      <c r="F379" s="26"/>
      <c r="G379" s="26"/>
      <c r="H379" s="56"/>
      <c r="J379" s="33"/>
    </row>
    <row r="380" spans="1:10" ht="15">
      <c r="A380" s="11">
        <v>40671</v>
      </c>
      <c r="B380" s="2" t="s">
        <v>679</v>
      </c>
      <c r="C380" s="2" t="s">
        <v>1323</v>
      </c>
      <c r="D380" s="26"/>
      <c r="E380" s="26"/>
      <c r="F380" s="26">
        <v>29</v>
      </c>
      <c r="G380" s="26"/>
      <c r="H380" s="56"/>
      <c r="J380" s="33"/>
    </row>
    <row r="381" spans="1:10" ht="15">
      <c r="A381" s="11">
        <v>40674</v>
      </c>
      <c r="B381" s="2" t="s">
        <v>1373</v>
      </c>
      <c r="C381" s="2" t="s">
        <v>1323</v>
      </c>
      <c r="D381" s="26"/>
      <c r="E381" s="26"/>
      <c r="F381" s="82">
        <v>93.5</v>
      </c>
      <c r="G381" s="26"/>
      <c r="H381" s="56"/>
      <c r="J381" s="33"/>
    </row>
    <row r="382" spans="1:10" ht="60">
      <c r="A382" s="11">
        <v>40677</v>
      </c>
      <c r="B382" s="48" t="s">
        <v>193</v>
      </c>
      <c r="C382" s="2" t="s">
        <v>1323</v>
      </c>
      <c r="D382" s="26"/>
      <c r="E382" s="26"/>
      <c r="F382" s="49">
        <f>268.55+143.11+98.47</f>
        <v>510.13</v>
      </c>
      <c r="G382" s="26"/>
      <c r="H382" s="55"/>
      <c r="J382" s="33"/>
    </row>
    <row r="383" spans="1:10" ht="15">
      <c r="A383" s="11">
        <v>40677</v>
      </c>
      <c r="B383" s="2" t="s">
        <v>677</v>
      </c>
      <c r="C383" s="2" t="s">
        <v>1323</v>
      </c>
      <c r="D383" s="26"/>
      <c r="E383" s="26"/>
      <c r="F383" s="26">
        <v>759.9</v>
      </c>
      <c r="G383" s="26"/>
      <c r="H383" s="56"/>
      <c r="J383" s="33"/>
    </row>
    <row r="384" spans="1:10" ht="15">
      <c r="A384" s="11">
        <v>40678</v>
      </c>
      <c r="B384" s="2" t="s">
        <v>676</v>
      </c>
      <c r="C384" s="2" t="s">
        <v>1323</v>
      </c>
      <c r="D384" s="26"/>
      <c r="E384" s="26"/>
      <c r="F384" s="26">
        <v>78.2</v>
      </c>
      <c r="G384" s="26"/>
      <c r="H384" s="56"/>
      <c r="J384" s="33"/>
    </row>
    <row r="385" spans="1:10" ht="15">
      <c r="A385" s="11">
        <v>40678</v>
      </c>
      <c r="B385" s="2" t="s">
        <v>619</v>
      </c>
      <c r="C385" s="2" t="s">
        <v>1323</v>
      </c>
      <c r="D385" s="26"/>
      <c r="E385" s="26"/>
      <c r="F385" s="26">
        <v>69.99</v>
      </c>
      <c r="G385" s="26"/>
      <c r="H385" s="56"/>
      <c r="J385" s="33"/>
    </row>
    <row r="386" spans="1:10" ht="15">
      <c r="A386" s="11">
        <v>40678</v>
      </c>
      <c r="B386" s="2" t="s">
        <v>514</v>
      </c>
      <c r="C386" s="2" t="s">
        <v>1323</v>
      </c>
      <c r="D386" s="26"/>
      <c r="E386" s="26"/>
      <c r="F386" s="26">
        <v>52</v>
      </c>
      <c r="G386" s="26"/>
      <c r="H386" s="56"/>
      <c r="J386" s="33"/>
    </row>
    <row r="387" spans="1:10" ht="15">
      <c r="A387" s="11">
        <v>40680</v>
      </c>
      <c r="B387" s="2" t="s">
        <v>1373</v>
      </c>
      <c r="C387" s="2" t="s">
        <v>1323</v>
      </c>
      <c r="D387" s="26"/>
      <c r="E387" s="26"/>
      <c r="F387" s="82">
        <v>68</v>
      </c>
      <c r="G387" s="26"/>
      <c r="H387" s="56"/>
      <c r="J387" s="33"/>
    </row>
    <row r="388" spans="1:10" ht="30">
      <c r="A388" s="11">
        <v>40680</v>
      </c>
      <c r="B388" s="2" t="s">
        <v>194</v>
      </c>
      <c r="C388" s="2" t="s">
        <v>1323</v>
      </c>
      <c r="D388" s="26"/>
      <c r="E388" s="26"/>
      <c r="F388" s="26">
        <f>290.99+30.98+133.99</f>
        <v>455.96000000000004</v>
      </c>
      <c r="G388" s="26"/>
      <c r="H388" s="56"/>
      <c r="J388" s="33"/>
    </row>
    <row r="389" spans="1:8" ht="15">
      <c r="A389" s="11">
        <v>40681</v>
      </c>
      <c r="B389" s="2" t="s">
        <v>1836</v>
      </c>
      <c r="C389" s="2" t="s">
        <v>1323</v>
      </c>
      <c r="D389" s="26"/>
      <c r="E389" s="26"/>
      <c r="F389" s="26">
        <v>134.79</v>
      </c>
      <c r="G389" s="26"/>
      <c r="H389" s="55"/>
    </row>
    <row r="390" spans="1:10" ht="15">
      <c r="A390" s="11">
        <v>40685</v>
      </c>
      <c r="B390" s="2" t="s">
        <v>514</v>
      </c>
      <c r="C390" s="2" t="s">
        <v>1323</v>
      </c>
      <c r="D390" s="26"/>
      <c r="E390" s="26"/>
      <c r="F390" s="26">
        <v>52</v>
      </c>
      <c r="G390" s="26"/>
      <c r="H390" s="56"/>
      <c r="J390" s="33"/>
    </row>
    <row r="391" spans="1:8" ht="15">
      <c r="A391" s="11">
        <v>40688</v>
      </c>
      <c r="B391" s="2" t="s">
        <v>1827</v>
      </c>
      <c r="C391" s="2" t="s">
        <v>1323</v>
      </c>
      <c r="D391" s="26"/>
      <c r="E391" s="26"/>
      <c r="F391" s="26">
        <v>124</v>
      </c>
      <c r="G391" s="26"/>
      <c r="H391" s="55"/>
    </row>
    <row r="392" spans="1:10" ht="15">
      <c r="A392" s="11">
        <v>40689</v>
      </c>
      <c r="B392" s="2" t="s">
        <v>1894</v>
      </c>
      <c r="C392" s="2" t="s">
        <v>1323</v>
      </c>
      <c r="D392" s="26"/>
      <c r="E392" s="26"/>
      <c r="F392" s="26">
        <v>139</v>
      </c>
      <c r="G392" s="26"/>
      <c r="H392" s="56"/>
      <c r="J392" s="33"/>
    </row>
    <row r="393" spans="1:10" ht="15">
      <c r="A393" s="11">
        <v>40690</v>
      </c>
      <c r="B393" s="2" t="s">
        <v>351</v>
      </c>
      <c r="C393" s="2" t="s">
        <v>1323</v>
      </c>
      <c r="D393" s="26"/>
      <c r="E393" s="26"/>
      <c r="F393" s="26">
        <v>107</v>
      </c>
      <c r="G393" s="26"/>
      <c r="H393" s="56"/>
      <c r="J393" s="33"/>
    </row>
    <row r="394" spans="1:10" ht="30">
      <c r="A394" s="11">
        <v>40690</v>
      </c>
      <c r="B394" s="2" t="s">
        <v>191</v>
      </c>
      <c r="C394" s="2" t="s">
        <v>1323</v>
      </c>
      <c r="D394" s="26"/>
      <c r="E394" s="26"/>
      <c r="F394" s="26">
        <v>418.91</v>
      </c>
      <c r="G394" s="26"/>
      <c r="H394" s="56"/>
      <c r="J394" s="33"/>
    </row>
    <row r="395" spans="1:10" ht="30">
      <c r="A395" s="11">
        <v>40693</v>
      </c>
      <c r="B395" s="2" t="s">
        <v>190</v>
      </c>
      <c r="C395" s="2" t="s">
        <v>1323</v>
      </c>
      <c r="D395" s="26"/>
      <c r="E395" s="26"/>
      <c r="F395" s="26">
        <f>651.82</f>
        <v>651.82</v>
      </c>
      <c r="G395" s="26"/>
      <c r="H395" s="56"/>
      <c r="J395" s="33"/>
    </row>
    <row r="396" spans="1:10" ht="30">
      <c r="A396" s="11">
        <v>40693</v>
      </c>
      <c r="B396" s="2" t="s">
        <v>354</v>
      </c>
      <c r="C396" s="2" t="s">
        <v>1323</v>
      </c>
      <c r="D396" s="26"/>
      <c r="E396" s="26"/>
      <c r="F396" s="26">
        <v>130</v>
      </c>
      <c r="G396" s="26"/>
      <c r="H396" s="56"/>
      <c r="J396" s="33"/>
    </row>
    <row r="397" spans="1:8" ht="15">
      <c r="A397" s="11">
        <v>40693</v>
      </c>
      <c r="B397" s="2" t="s">
        <v>1825</v>
      </c>
      <c r="C397" s="2" t="s">
        <v>1323</v>
      </c>
      <c r="D397" s="26"/>
      <c r="E397" s="26"/>
      <c r="F397" s="26">
        <v>104.84</v>
      </c>
      <c r="G397" s="26"/>
      <c r="H397" s="55"/>
    </row>
    <row r="398" spans="1:10" ht="15">
      <c r="A398" s="11">
        <v>40697</v>
      </c>
      <c r="B398" s="2" t="s">
        <v>342</v>
      </c>
      <c r="C398" s="2" t="s">
        <v>1323</v>
      </c>
      <c r="D398" s="26"/>
      <c r="E398" s="26"/>
      <c r="F398" s="26">
        <v>492</v>
      </c>
      <c r="G398" s="26"/>
      <c r="H398" s="56"/>
      <c r="J398" s="33"/>
    </row>
    <row r="399" spans="1:10" ht="15">
      <c r="A399" s="11">
        <v>40697</v>
      </c>
      <c r="B399" s="2" t="s">
        <v>350</v>
      </c>
      <c r="C399" s="2" t="s">
        <v>1323</v>
      </c>
      <c r="D399" s="26"/>
      <c r="E399" s="26"/>
      <c r="F399" s="26">
        <v>347.28</v>
      </c>
      <c r="G399" s="26"/>
      <c r="H399" s="56"/>
      <c r="J399" s="33"/>
    </row>
    <row r="400" spans="1:8" ht="15">
      <c r="A400" s="11">
        <v>40698</v>
      </c>
      <c r="B400" s="2" t="s">
        <v>351</v>
      </c>
      <c r="C400" s="2" t="s">
        <v>1323</v>
      </c>
      <c r="D400" s="26"/>
      <c r="E400" s="26"/>
      <c r="F400" s="26">
        <v>573.17</v>
      </c>
      <c r="G400" s="26"/>
      <c r="H400" s="55"/>
    </row>
    <row r="401" spans="1:8" ht="15">
      <c r="A401" s="11">
        <v>40699</v>
      </c>
      <c r="B401" s="2" t="s">
        <v>1876</v>
      </c>
      <c r="C401" s="2" t="s">
        <v>1323</v>
      </c>
      <c r="D401" s="26">
        <v>241.87</v>
      </c>
      <c r="E401" s="26"/>
      <c r="F401" s="26"/>
      <c r="G401" s="26"/>
      <c r="H401" s="55"/>
    </row>
    <row r="402" spans="1:8" ht="15">
      <c r="A402" s="11">
        <v>40699</v>
      </c>
      <c r="B402" s="2" t="s">
        <v>1435</v>
      </c>
      <c r="C402" s="2" t="s">
        <v>1323</v>
      </c>
      <c r="D402" s="26"/>
      <c r="E402" s="26"/>
      <c r="F402" s="26">
        <v>113.8</v>
      </c>
      <c r="G402" s="26"/>
      <c r="H402" s="56"/>
    </row>
    <row r="403" spans="1:8" ht="15">
      <c r="A403" s="11">
        <v>40699</v>
      </c>
      <c r="B403" s="2" t="s">
        <v>1884</v>
      </c>
      <c r="C403" s="2" t="s">
        <v>1323</v>
      </c>
      <c r="D403" s="26"/>
      <c r="E403" s="26"/>
      <c r="F403" s="26">
        <v>75</v>
      </c>
      <c r="G403" s="26"/>
      <c r="H403" s="56"/>
    </row>
    <row r="404" spans="1:8" ht="15">
      <c r="A404" s="11">
        <v>40700</v>
      </c>
      <c r="B404" s="2" t="s">
        <v>1884</v>
      </c>
      <c r="C404" s="2" t="s">
        <v>1323</v>
      </c>
      <c r="D404" s="26"/>
      <c r="E404" s="26"/>
      <c r="F404" s="26">
        <v>75</v>
      </c>
      <c r="G404" s="26"/>
      <c r="H404" s="56"/>
    </row>
    <row r="405" spans="1:8" ht="15">
      <c r="A405" s="11">
        <v>40700</v>
      </c>
      <c r="B405" s="2" t="s">
        <v>1871</v>
      </c>
      <c r="C405" s="2" t="s">
        <v>1323</v>
      </c>
      <c r="D405" s="26"/>
      <c r="E405" s="26"/>
      <c r="F405" s="26">
        <v>40</v>
      </c>
      <c r="G405" s="26"/>
      <c r="H405" s="55"/>
    </row>
    <row r="406" spans="1:8" ht="15">
      <c r="A406" s="11">
        <v>40700</v>
      </c>
      <c r="B406" s="2" t="s">
        <v>1831</v>
      </c>
      <c r="C406" s="2" t="s">
        <v>1323</v>
      </c>
      <c r="D406" s="26"/>
      <c r="E406" s="26"/>
      <c r="F406" s="26">
        <v>178.77</v>
      </c>
      <c r="G406" s="26"/>
      <c r="H406" s="55"/>
    </row>
    <row r="407" spans="1:8" ht="15">
      <c r="A407" s="11">
        <v>40701</v>
      </c>
      <c r="B407" s="2" t="s">
        <v>1879</v>
      </c>
      <c r="C407" s="2" t="s">
        <v>1323</v>
      </c>
      <c r="D407" s="26"/>
      <c r="E407" s="26"/>
      <c r="F407" s="82">
        <v>77</v>
      </c>
      <c r="G407" s="26"/>
      <c r="H407" s="56"/>
    </row>
    <row r="408" spans="1:8" ht="30">
      <c r="A408" s="11">
        <v>40713</v>
      </c>
      <c r="B408" s="2" t="s">
        <v>1754</v>
      </c>
      <c r="C408" s="2" t="s">
        <v>1323</v>
      </c>
      <c r="D408" s="26"/>
      <c r="E408" s="26"/>
      <c r="F408" s="26">
        <v>102.45</v>
      </c>
      <c r="G408" s="26"/>
      <c r="H408" s="55"/>
    </row>
    <row r="409" spans="1:8" ht="15">
      <c r="A409" s="11">
        <v>40714</v>
      </c>
      <c r="B409" s="2" t="s">
        <v>1887</v>
      </c>
      <c r="C409" s="2" t="s">
        <v>1323</v>
      </c>
      <c r="D409" s="26">
        <v>102.5</v>
      </c>
      <c r="E409" s="26"/>
      <c r="F409" s="26"/>
      <c r="G409" s="26"/>
      <c r="H409" s="55"/>
    </row>
    <row r="410" spans="1:10" ht="30">
      <c r="A410" s="11">
        <v>40722</v>
      </c>
      <c r="B410" s="2" t="s">
        <v>1776</v>
      </c>
      <c r="C410" s="2" t="s">
        <v>1323</v>
      </c>
      <c r="D410" s="72"/>
      <c r="E410" s="26"/>
      <c r="F410" s="26">
        <v>144.11</v>
      </c>
      <c r="G410" s="26"/>
      <c r="H410" s="56"/>
      <c r="J410" s="33"/>
    </row>
    <row r="411" spans="1:10" ht="45">
      <c r="A411" s="11">
        <v>40722</v>
      </c>
      <c r="B411" s="2" t="s">
        <v>1777</v>
      </c>
      <c r="C411" s="2" t="s">
        <v>1323</v>
      </c>
      <c r="D411" s="26"/>
      <c r="E411" s="26"/>
      <c r="F411" s="26">
        <v>335.36</v>
      </c>
      <c r="G411" s="26"/>
      <c r="H411" s="56"/>
      <c r="J411" s="33"/>
    </row>
    <row r="412" spans="1:10" ht="45">
      <c r="A412" s="11">
        <v>40722</v>
      </c>
      <c r="B412" s="2" t="s">
        <v>1778</v>
      </c>
      <c r="C412" s="2" t="s">
        <v>1323</v>
      </c>
      <c r="D412" s="26"/>
      <c r="E412" s="26"/>
      <c r="F412" s="26">
        <v>366.07</v>
      </c>
      <c r="G412" s="26"/>
      <c r="H412" s="56"/>
      <c r="J412" s="33"/>
    </row>
    <row r="413" spans="1:10" ht="30">
      <c r="A413" s="11">
        <v>40722</v>
      </c>
      <c r="B413" s="2" t="s">
        <v>1779</v>
      </c>
      <c r="C413" s="2" t="s">
        <v>1323</v>
      </c>
      <c r="D413" s="26"/>
      <c r="E413" s="26"/>
      <c r="F413" s="26">
        <v>77.97</v>
      </c>
      <c r="G413" s="26"/>
      <c r="H413" s="56"/>
      <c r="J413" s="33"/>
    </row>
    <row r="414" spans="1:8" ht="54">
      <c r="A414" s="11">
        <v>40769</v>
      </c>
      <c r="B414" s="2" t="s">
        <v>1214</v>
      </c>
      <c r="C414" s="2" t="s">
        <v>36</v>
      </c>
      <c r="D414" s="26"/>
      <c r="E414" s="26">
        <v>4270</v>
      </c>
      <c r="F414" s="26"/>
      <c r="G414" s="26"/>
      <c r="H414" s="55" t="s">
        <v>1215</v>
      </c>
    </row>
    <row r="415" spans="1:8" ht="30">
      <c r="A415" s="11">
        <v>40791</v>
      </c>
      <c r="B415" s="2" t="s">
        <v>47</v>
      </c>
      <c r="C415" s="2" t="s">
        <v>36</v>
      </c>
      <c r="D415" s="82"/>
      <c r="E415" s="26"/>
      <c r="F415" s="26">
        <v>273.1</v>
      </c>
      <c r="G415" s="26"/>
      <c r="H415" s="55"/>
    </row>
    <row r="416" spans="1:8" ht="30">
      <c r="A416" s="11">
        <v>40792</v>
      </c>
      <c r="B416" s="2" t="s">
        <v>142</v>
      </c>
      <c r="C416" s="2" t="s">
        <v>36</v>
      </c>
      <c r="D416" s="82"/>
      <c r="E416" s="26"/>
      <c r="F416" s="26">
        <v>261.69</v>
      </c>
      <c r="G416" s="26"/>
      <c r="H416" s="55"/>
    </row>
    <row r="417" spans="1:8" ht="30">
      <c r="A417" s="11">
        <v>40792</v>
      </c>
      <c r="B417" s="2" t="s">
        <v>44</v>
      </c>
      <c r="C417" s="2" t="s">
        <v>36</v>
      </c>
      <c r="D417" s="82"/>
      <c r="E417" s="26"/>
      <c r="F417" s="26">
        <v>19.26</v>
      </c>
      <c r="G417" s="26"/>
      <c r="H417" s="55"/>
    </row>
    <row r="418" spans="1:8" ht="30">
      <c r="A418" s="11">
        <v>40792</v>
      </c>
      <c r="B418" s="2" t="s">
        <v>45</v>
      </c>
      <c r="C418" s="2" t="s">
        <v>36</v>
      </c>
      <c r="D418" s="82"/>
      <c r="E418" s="26"/>
      <c r="F418" s="26">
        <v>24.99</v>
      </c>
      <c r="G418" s="26"/>
      <c r="H418" s="55"/>
    </row>
    <row r="419" spans="1:8" ht="30">
      <c r="A419" s="11">
        <v>40792</v>
      </c>
      <c r="B419" s="2" t="s">
        <v>46</v>
      </c>
      <c r="C419" s="2" t="s">
        <v>36</v>
      </c>
      <c r="D419" s="82"/>
      <c r="E419" s="26"/>
      <c r="F419" s="26">
        <v>314.98</v>
      </c>
      <c r="G419" s="26"/>
      <c r="H419" s="55"/>
    </row>
    <row r="420" spans="1:8" ht="30">
      <c r="A420" s="11">
        <v>40792</v>
      </c>
      <c r="B420" s="2" t="s">
        <v>136</v>
      </c>
      <c r="C420" s="2" t="s">
        <v>36</v>
      </c>
      <c r="D420" s="82">
        <v>116.6</v>
      </c>
      <c r="E420" s="26"/>
      <c r="F420" s="26"/>
      <c r="G420" s="26"/>
      <c r="H420" s="55"/>
    </row>
    <row r="421" spans="1:8" ht="30">
      <c r="A421" s="11">
        <v>40793</v>
      </c>
      <c r="B421" s="2" t="s">
        <v>43</v>
      </c>
      <c r="C421" s="2" t="s">
        <v>36</v>
      </c>
      <c r="D421" s="82"/>
      <c r="E421" s="26"/>
      <c r="F421" s="26">
        <v>246.02</v>
      </c>
      <c r="G421" s="26"/>
      <c r="H421" s="55"/>
    </row>
    <row r="422" spans="1:8" ht="30">
      <c r="A422" s="11">
        <v>40794</v>
      </c>
      <c r="B422" s="2" t="s">
        <v>53</v>
      </c>
      <c r="C422" s="2" t="s">
        <v>36</v>
      </c>
      <c r="D422" s="82"/>
      <c r="E422" s="26"/>
      <c r="F422" s="26">
        <v>30.9</v>
      </c>
      <c r="G422" s="26"/>
      <c r="H422" s="55"/>
    </row>
    <row r="423" spans="1:8" ht="45">
      <c r="A423" s="11">
        <v>40796</v>
      </c>
      <c r="B423" s="2" t="s">
        <v>129</v>
      </c>
      <c r="C423" s="2" t="s">
        <v>36</v>
      </c>
      <c r="D423" s="82"/>
      <c r="E423" s="26"/>
      <c r="F423" s="26">
        <f>46.98+189.02</f>
        <v>236</v>
      </c>
      <c r="G423" s="26"/>
      <c r="H423" s="55"/>
    </row>
    <row r="424" spans="1:8" ht="30">
      <c r="A424" s="11">
        <v>40797</v>
      </c>
      <c r="B424" s="2" t="s">
        <v>57</v>
      </c>
      <c r="C424" s="2" t="s">
        <v>36</v>
      </c>
      <c r="D424" s="82"/>
      <c r="E424" s="26"/>
      <c r="F424" s="26">
        <v>60</v>
      </c>
      <c r="G424" s="26"/>
      <c r="H424" s="55"/>
    </row>
    <row r="425" spans="1:8" ht="30">
      <c r="A425" s="11">
        <v>40797</v>
      </c>
      <c r="B425" s="2" t="s">
        <v>56</v>
      </c>
      <c r="C425" s="2" t="s">
        <v>36</v>
      </c>
      <c r="D425" s="82"/>
      <c r="E425" s="26"/>
      <c r="F425" s="26">
        <v>109.85</v>
      </c>
      <c r="G425" s="26"/>
      <c r="H425" s="55"/>
    </row>
    <row r="426" spans="1:8" ht="30">
      <c r="A426" s="11">
        <v>40798</v>
      </c>
      <c r="B426" s="2" t="s">
        <v>101</v>
      </c>
      <c r="C426" s="2" t="s">
        <v>36</v>
      </c>
      <c r="D426" s="82"/>
      <c r="E426" s="26"/>
      <c r="F426" s="26">
        <v>146.4</v>
      </c>
      <c r="G426" s="26"/>
      <c r="H426" s="55"/>
    </row>
    <row r="427" spans="1:8" ht="45">
      <c r="A427" s="11">
        <v>40798</v>
      </c>
      <c r="B427" s="2" t="s">
        <v>131</v>
      </c>
      <c r="C427" s="2" t="s">
        <v>36</v>
      </c>
      <c r="D427" s="82"/>
      <c r="E427" s="26"/>
      <c r="F427" s="26">
        <f>312.14+193.86+90.37</f>
        <v>596.37</v>
      </c>
      <c r="G427" s="26"/>
      <c r="H427" s="55"/>
    </row>
    <row r="428" spans="1:8" ht="45">
      <c r="A428" s="11">
        <v>40798</v>
      </c>
      <c r="B428" s="2" t="s">
        <v>130</v>
      </c>
      <c r="C428" s="2" t="s">
        <v>36</v>
      </c>
      <c r="D428" s="82"/>
      <c r="E428" s="26"/>
      <c r="F428" s="26">
        <v>1708.29</v>
      </c>
      <c r="G428" s="26"/>
      <c r="H428" s="55"/>
    </row>
    <row r="429" spans="1:8" ht="30">
      <c r="A429" s="11">
        <v>40799</v>
      </c>
      <c r="B429" s="2" t="s">
        <v>137</v>
      </c>
      <c r="C429" s="2" t="s">
        <v>36</v>
      </c>
      <c r="D429" s="82"/>
      <c r="E429" s="26"/>
      <c r="F429" s="26">
        <v>111</v>
      </c>
      <c r="G429" s="26"/>
      <c r="H429" s="55"/>
    </row>
    <row r="430" spans="1:8" ht="30">
      <c r="A430" s="11">
        <v>40800</v>
      </c>
      <c r="B430" s="2" t="s">
        <v>55</v>
      </c>
      <c r="C430" s="2" t="s">
        <v>36</v>
      </c>
      <c r="D430" s="82"/>
      <c r="E430" s="26"/>
      <c r="F430" s="26">
        <v>172</v>
      </c>
      <c r="G430" s="26"/>
      <c r="H430" s="55"/>
    </row>
    <row r="431" spans="1:8" ht="30">
      <c r="A431" s="11">
        <v>40800</v>
      </c>
      <c r="B431" s="2" t="s">
        <v>138</v>
      </c>
      <c r="C431" s="2" t="s">
        <v>36</v>
      </c>
      <c r="D431" s="82"/>
      <c r="E431" s="26"/>
      <c r="F431" s="26">
        <v>252.63</v>
      </c>
      <c r="G431" s="26"/>
      <c r="H431" s="55"/>
    </row>
    <row r="432" spans="1:8" ht="30">
      <c r="A432" s="11">
        <v>40800</v>
      </c>
      <c r="B432" s="2" t="s">
        <v>161</v>
      </c>
      <c r="C432" s="2" t="s">
        <v>36</v>
      </c>
      <c r="D432" s="82"/>
      <c r="E432" s="26"/>
      <c r="F432" s="26">
        <v>16.2</v>
      </c>
      <c r="G432" s="26"/>
      <c r="H432" s="55"/>
    </row>
    <row r="433" spans="1:8" ht="30">
      <c r="A433" s="11">
        <v>40800</v>
      </c>
      <c r="B433" s="2" t="s">
        <v>792</v>
      </c>
      <c r="C433" s="81" t="s">
        <v>36</v>
      </c>
      <c r="D433" s="102"/>
      <c r="E433" s="101"/>
      <c r="F433" s="82">
        <v>300</v>
      </c>
      <c r="G433" s="26"/>
      <c r="H433" s="56"/>
    </row>
    <row r="434" spans="1:8" ht="30">
      <c r="A434" s="11">
        <v>40801</v>
      </c>
      <c r="B434" s="2" t="s">
        <v>133</v>
      </c>
      <c r="C434" s="2" t="s">
        <v>36</v>
      </c>
      <c r="D434" s="82"/>
      <c r="E434" s="26"/>
      <c r="F434" s="26">
        <v>339.57</v>
      </c>
      <c r="G434" s="26"/>
      <c r="H434" s="55"/>
    </row>
    <row r="435" spans="1:8" ht="75">
      <c r="A435" s="11">
        <v>40802</v>
      </c>
      <c r="B435" s="2" t="s">
        <v>132</v>
      </c>
      <c r="C435" s="2" t="s">
        <v>36</v>
      </c>
      <c r="D435" s="82"/>
      <c r="E435" s="26"/>
      <c r="F435" s="26">
        <f>63.03+555.49+679.91+273.53+141.89+112.97</f>
        <v>1826.82</v>
      </c>
      <c r="G435" s="26"/>
      <c r="H435" s="55"/>
    </row>
    <row r="436" spans="1:8" ht="45">
      <c r="A436" s="11">
        <v>40803</v>
      </c>
      <c r="B436" s="2" t="s">
        <v>128</v>
      </c>
      <c r="C436" s="2" t="s">
        <v>36</v>
      </c>
      <c r="D436" s="82"/>
      <c r="E436" s="26"/>
      <c r="F436" s="26">
        <f>153.85+151.18</f>
        <v>305.03</v>
      </c>
      <c r="G436" s="26"/>
      <c r="H436" s="55"/>
    </row>
    <row r="437" spans="1:8" ht="30">
      <c r="A437" s="11">
        <v>40804</v>
      </c>
      <c r="B437" s="2" t="s">
        <v>127</v>
      </c>
      <c r="C437" s="2" t="s">
        <v>36</v>
      </c>
      <c r="D437" s="82"/>
      <c r="E437" s="26"/>
      <c r="F437" s="26">
        <v>129.45</v>
      </c>
      <c r="G437" s="26"/>
      <c r="H437" s="55"/>
    </row>
    <row r="438" spans="1:8" ht="30">
      <c r="A438" s="11">
        <v>40804</v>
      </c>
      <c r="B438" s="2" t="s">
        <v>60</v>
      </c>
      <c r="C438" s="2" t="s">
        <v>36</v>
      </c>
      <c r="D438" s="82"/>
      <c r="E438" s="26"/>
      <c r="F438" s="26">
        <v>42.99</v>
      </c>
      <c r="G438" s="26"/>
      <c r="H438" s="55"/>
    </row>
    <row r="439" spans="1:8" ht="45">
      <c r="A439" s="11">
        <v>40807</v>
      </c>
      <c r="B439" s="2" t="s">
        <v>126</v>
      </c>
      <c r="C439" s="2" t="s">
        <v>36</v>
      </c>
      <c r="D439" s="82">
        <v>270.9</v>
      </c>
      <c r="E439" s="26"/>
      <c r="F439" s="26"/>
      <c r="G439" s="26"/>
      <c r="H439" s="55"/>
    </row>
    <row r="440" spans="1:8" ht="45">
      <c r="A440" s="11">
        <v>40807</v>
      </c>
      <c r="B440" s="2" t="s">
        <v>119</v>
      </c>
      <c r="C440" s="2" t="s">
        <v>36</v>
      </c>
      <c r="D440" s="82"/>
      <c r="E440" s="26"/>
      <c r="F440" s="26">
        <v>550.51</v>
      </c>
      <c r="G440" s="26"/>
      <c r="H440" s="55"/>
    </row>
    <row r="441" spans="1:8" ht="45">
      <c r="A441" s="11">
        <v>40807</v>
      </c>
      <c r="B441" s="2" t="s">
        <v>160</v>
      </c>
      <c r="C441" s="2" t="s">
        <v>36</v>
      </c>
      <c r="D441" s="82"/>
      <c r="E441" s="26"/>
      <c r="F441" s="26">
        <v>270.38</v>
      </c>
      <c r="G441" s="26"/>
      <c r="H441" s="55"/>
    </row>
    <row r="442" spans="1:8" ht="30">
      <c r="A442" s="11">
        <v>40807</v>
      </c>
      <c r="B442" s="2" t="s">
        <v>161</v>
      </c>
      <c r="C442" s="2" t="s">
        <v>36</v>
      </c>
      <c r="D442" s="82"/>
      <c r="E442" s="26"/>
      <c r="F442" s="26">
        <v>23.49</v>
      </c>
      <c r="G442" s="26"/>
      <c r="H442" s="55"/>
    </row>
    <row r="443" spans="1:8" ht="30">
      <c r="A443" s="11">
        <v>40809</v>
      </c>
      <c r="B443" s="2" t="s">
        <v>104</v>
      </c>
      <c r="C443" s="2" t="s">
        <v>36</v>
      </c>
      <c r="D443" s="82"/>
      <c r="E443" s="26"/>
      <c r="F443" s="26">
        <v>576.9</v>
      </c>
      <c r="G443" s="26"/>
      <c r="H443" s="55"/>
    </row>
    <row r="444" spans="1:8" ht="45">
      <c r="A444" s="11">
        <v>40811</v>
      </c>
      <c r="B444" s="2" t="s">
        <v>1191</v>
      </c>
      <c r="C444" s="2" t="s">
        <v>36</v>
      </c>
      <c r="D444" s="82"/>
      <c r="E444" s="26"/>
      <c r="F444" s="26">
        <f>123.62+94.95</f>
        <v>218.57</v>
      </c>
      <c r="G444" s="26"/>
      <c r="H444" s="55"/>
    </row>
    <row r="445" spans="1:8" ht="30">
      <c r="A445" s="11">
        <v>40812</v>
      </c>
      <c r="B445" s="2" t="s">
        <v>1188</v>
      </c>
      <c r="C445" s="2" t="s">
        <v>36</v>
      </c>
      <c r="D445" s="82">
        <v>96.8</v>
      </c>
      <c r="E445" s="26"/>
      <c r="F445" s="26">
        <v>125</v>
      </c>
      <c r="G445" s="26"/>
      <c r="H445" s="55"/>
    </row>
    <row r="446" spans="1:8" ht="30">
      <c r="A446" s="11">
        <v>40812</v>
      </c>
      <c r="B446" s="2" t="s">
        <v>1189</v>
      </c>
      <c r="C446" s="2" t="s">
        <v>36</v>
      </c>
      <c r="D446" s="82"/>
      <c r="E446" s="26"/>
      <c r="F446" s="26">
        <v>168.6</v>
      </c>
      <c r="G446" s="26"/>
      <c r="H446" s="55"/>
    </row>
    <row r="447" spans="1:8" ht="30">
      <c r="A447" s="11">
        <v>40812</v>
      </c>
      <c r="B447" s="2" t="s">
        <v>1205</v>
      </c>
      <c r="C447" s="2" t="s">
        <v>36</v>
      </c>
      <c r="D447" s="82"/>
      <c r="E447" s="26"/>
      <c r="F447" s="26">
        <f>69.65</f>
        <v>69.65</v>
      </c>
      <c r="G447" s="26"/>
      <c r="H447" s="55"/>
    </row>
    <row r="448" spans="1:8" ht="30">
      <c r="A448" s="11">
        <v>40814</v>
      </c>
      <c r="B448" s="2" t="s">
        <v>151</v>
      </c>
      <c r="C448" s="2" t="s">
        <v>36</v>
      </c>
      <c r="D448" s="82"/>
      <c r="E448" s="26"/>
      <c r="F448" s="26">
        <f>1.9+184.4</f>
        <v>186.3</v>
      </c>
      <c r="G448" s="26"/>
      <c r="H448" s="55"/>
    </row>
    <row r="449" spans="1:8" ht="30">
      <c r="A449" s="11">
        <v>40815</v>
      </c>
      <c r="B449" s="2" t="s">
        <v>1063</v>
      </c>
      <c r="C449" s="81" t="s">
        <v>36</v>
      </c>
      <c r="D449" s="102"/>
      <c r="E449" s="101"/>
      <c r="F449" s="82">
        <v>110.04</v>
      </c>
      <c r="G449" s="26"/>
      <c r="H449" s="56"/>
    </row>
    <row r="450" spans="1:8" ht="30">
      <c r="A450" s="11">
        <v>40815</v>
      </c>
      <c r="B450" s="2" t="s">
        <v>1065</v>
      </c>
      <c r="C450" s="81" t="s">
        <v>36</v>
      </c>
      <c r="D450" s="102"/>
      <c r="E450" s="101"/>
      <c r="F450" s="82">
        <v>180.37</v>
      </c>
      <c r="G450" s="26"/>
      <c r="H450" s="56"/>
    </row>
    <row r="451" spans="1:8" ht="30">
      <c r="A451" s="11">
        <v>40816</v>
      </c>
      <c r="B451" s="2" t="s">
        <v>1193</v>
      </c>
      <c r="C451" s="2" t="s">
        <v>36</v>
      </c>
      <c r="D451" s="82">
        <v>197.45</v>
      </c>
      <c r="E451" s="26"/>
      <c r="F451" s="26"/>
      <c r="G451" s="26"/>
      <c r="H451" s="55"/>
    </row>
    <row r="452" spans="1:8" ht="45">
      <c r="A452" s="11">
        <v>40816</v>
      </c>
      <c r="B452" s="2" t="s">
        <v>1061</v>
      </c>
      <c r="C452" s="81" t="s">
        <v>36</v>
      </c>
      <c r="D452" s="102"/>
      <c r="E452" s="101"/>
      <c r="F452" s="82">
        <v>295.93</v>
      </c>
      <c r="G452" s="26"/>
      <c r="H452" s="56"/>
    </row>
    <row r="453" spans="1:8" ht="45">
      <c r="A453" s="11">
        <v>40816</v>
      </c>
      <c r="B453" s="2" t="s">
        <v>798</v>
      </c>
      <c r="C453" s="81" t="s">
        <v>36</v>
      </c>
      <c r="D453" s="102"/>
      <c r="E453" s="101"/>
      <c r="F453" s="82">
        <v>316.6</v>
      </c>
      <c r="G453" s="26"/>
      <c r="H453" s="56"/>
    </row>
    <row r="454" spans="1:8" ht="30">
      <c r="A454" s="11">
        <v>40816</v>
      </c>
      <c r="B454" s="2" t="s">
        <v>1062</v>
      </c>
      <c r="C454" s="81" t="s">
        <v>36</v>
      </c>
      <c r="D454" s="102"/>
      <c r="E454" s="101"/>
      <c r="F454" s="82">
        <v>52.06</v>
      </c>
      <c r="G454" s="26"/>
      <c r="H454" s="56"/>
    </row>
    <row r="455" spans="1:8" ht="45">
      <c r="A455" s="11">
        <v>40816</v>
      </c>
      <c r="B455" s="2" t="s">
        <v>1064</v>
      </c>
      <c r="C455" s="81" t="s">
        <v>36</v>
      </c>
      <c r="D455" s="102"/>
      <c r="E455" s="101"/>
      <c r="F455" s="82">
        <v>403.08</v>
      </c>
      <c r="G455" s="26"/>
      <c r="H455" s="56"/>
    </row>
    <row r="456" spans="1:8" ht="30">
      <c r="A456" s="11">
        <v>40817</v>
      </c>
      <c r="B456" s="2" t="s">
        <v>1060</v>
      </c>
      <c r="C456" s="81" t="s">
        <v>36</v>
      </c>
      <c r="D456" s="102"/>
      <c r="E456" s="101"/>
      <c r="F456" s="82">
        <v>956.2</v>
      </c>
      <c r="G456" s="26"/>
      <c r="H456" s="55"/>
    </row>
    <row r="457" spans="1:8" ht="45">
      <c r="A457" s="11">
        <v>40818</v>
      </c>
      <c r="B457" s="2" t="s">
        <v>1195</v>
      </c>
      <c r="C457" s="2" t="s">
        <v>36</v>
      </c>
      <c r="D457" s="82">
        <v>235.9</v>
      </c>
      <c r="E457" s="26"/>
      <c r="F457" s="26"/>
      <c r="G457" s="26"/>
      <c r="H457" s="55"/>
    </row>
    <row r="458" spans="1:8" ht="30">
      <c r="A458" s="11">
        <v>40819</v>
      </c>
      <c r="B458" s="2" t="s">
        <v>797</v>
      </c>
      <c r="C458" s="81" t="s">
        <v>36</v>
      </c>
      <c r="D458" s="102"/>
      <c r="E458" s="101"/>
      <c r="F458" s="82">
        <v>107.19</v>
      </c>
      <c r="G458" s="26"/>
      <c r="H458" s="55"/>
    </row>
    <row r="459" spans="1:8" ht="30">
      <c r="A459" s="11">
        <v>40820</v>
      </c>
      <c r="B459" s="2" t="s">
        <v>833</v>
      </c>
      <c r="C459" s="81" t="s">
        <v>36</v>
      </c>
      <c r="D459" s="102"/>
      <c r="E459" s="101"/>
      <c r="F459" s="82">
        <v>52</v>
      </c>
      <c r="G459" s="26"/>
      <c r="H459" s="55"/>
    </row>
    <row r="460" spans="1:8" ht="45">
      <c r="A460" s="11">
        <v>40822</v>
      </c>
      <c r="B460" s="2" t="s">
        <v>786</v>
      </c>
      <c r="C460" s="81" t="s">
        <v>36</v>
      </c>
      <c r="D460" s="102"/>
      <c r="E460" s="101"/>
      <c r="F460" s="82">
        <v>349.13</v>
      </c>
      <c r="G460" s="26"/>
      <c r="H460" s="55"/>
    </row>
    <row r="461" spans="1:8" ht="30">
      <c r="A461" s="11">
        <v>40822</v>
      </c>
      <c r="B461" s="2" t="s">
        <v>792</v>
      </c>
      <c r="C461" s="81" t="s">
        <v>36</v>
      </c>
      <c r="D461" s="102"/>
      <c r="E461" s="101"/>
      <c r="F461" s="82">
        <v>20.49</v>
      </c>
      <c r="G461" s="26"/>
      <c r="H461" s="55"/>
    </row>
    <row r="462" spans="1:8" ht="30">
      <c r="A462" s="11">
        <v>40822</v>
      </c>
      <c r="B462" s="2" t="s">
        <v>794</v>
      </c>
      <c r="C462" s="81" t="s">
        <v>36</v>
      </c>
      <c r="D462" s="102"/>
      <c r="E462" s="101"/>
      <c r="F462" s="82">
        <v>127.98</v>
      </c>
      <c r="G462" s="26"/>
      <c r="H462" s="55"/>
    </row>
    <row r="463" spans="1:8" ht="45">
      <c r="A463" s="11">
        <v>40825</v>
      </c>
      <c r="B463" s="2" t="s">
        <v>787</v>
      </c>
      <c r="C463" s="81" t="s">
        <v>36</v>
      </c>
      <c r="D463" s="82">
        <v>443.3</v>
      </c>
      <c r="E463" s="101"/>
      <c r="F463" s="82"/>
      <c r="G463" s="26"/>
      <c r="H463" s="55"/>
    </row>
    <row r="464" spans="1:8" ht="30">
      <c r="A464" s="11">
        <v>40825</v>
      </c>
      <c r="B464" s="2" t="s">
        <v>53</v>
      </c>
      <c r="C464" s="81" t="s">
        <v>36</v>
      </c>
      <c r="D464" s="102"/>
      <c r="E464" s="101"/>
      <c r="F464" s="82">
        <v>29.2</v>
      </c>
      <c r="G464" s="26"/>
      <c r="H464" s="55"/>
    </row>
    <row r="465" spans="1:8" ht="30">
      <c r="A465" s="11">
        <v>40827</v>
      </c>
      <c r="B465" s="2" t="s">
        <v>1263</v>
      </c>
      <c r="C465" s="81" t="s">
        <v>36</v>
      </c>
      <c r="D465" s="102"/>
      <c r="E465" s="101"/>
      <c r="F465" s="82">
        <v>128.48</v>
      </c>
      <c r="G465" s="26"/>
      <c r="H465" s="55"/>
    </row>
    <row r="466" spans="1:8" ht="30">
      <c r="A466" s="11">
        <v>40827</v>
      </c>
      <c r="B466" s="2" t="s">
        <v>1264</v>
      </c>
      <c r="C466" s="81" t="s">
        <v>36</v>
      </c>
      <c r="D466" s="102"/>
      <c r="E466" s="101"/>
      <c r="F466" s="82">
        <v>265.8</v>
      </c>
      <c r="G466" s="26"/>
      <c r="H466" s="55"/>
    </row>
    <row r="467" spans="1:8" ht="30">
      <c r="A467" s="11">
        <v>40827</v>
      </c>
      <c r="B467" s="2" t="s">
        <v>1266</v>
      </c>
      <c r="C467" s="81" t="s">
        <v>36</v>
      </c>
      <c r="D467" s="102"/>
      <c r="E467" s="101"/>
      <c r="F467" s="82">
        <v>25.1</v>
      </c>
      <c r="G467" s="26"/>
      <c r="H467" s="55"/>
    </row>
    <row r="468" spans="1:8" ht="30">
      <c r="A468" s="11">
        <v>40827</v>
      </c>
      <c r="B468" s="2" t="s">
        <v>790</v>
      </c>
      <c r="C468" s="81" t="s">
        <v>36</v>
      </c>
      <c r="D468" s="102"/>
      <c r="E468" s="101"/>
      <c r="F468" s="82">
        <v>62.27</v>
      </c>
      <c r="G468" s="26"/>
      <c r="H468" s="55"/>
    </row>
    <row r="469" spans="1:8" ht="75">
      <c r="A469" s="11">
        <v>40828</v>
      </c>
      <c r="B469" s="2" t="s">
        <v>788</v>
      </c>
      <c r="C469" s="81" t="s">
        <v>36</v>
      </c>
      <c r="D469" s="102"/>
      <c r="E469" s="101"/>
      <c r="F469" s="82">
        <v>473.76</v>
      </c>
      <c r="G469" s="26"/>
      <c r="H469" s="55"/>
    </row>
    <row r="470" spans="1:8" ht="30">
      <c r="A470" s="11">
        <v>40828</v>
      </c>
      <c r="B470" s="2" t="s">
        <v>791</v>
      </c>
      <c r="C470" s="81" t="s">
        <v>36</v>
      </c>
      <c r="D470" s="102"/>
      <c r="E470" s="101"/>
      <c r="F470" s="82">
        <v>28.49</v>
      </c>
      <c r="G470" s="26"/>
      <c r="H470" s="55"/>
    </row>
    <row r="471" spans="1:8" ht="30">
      <c r="A471" s="11">
        <v>40834</v>
      </c>
      <c r="B471" s="2" t="s">
        <v>1070</v>
      </c>
      <c r="C471" s="81" t="s">
        <v>36</v>
      </c>
      <c r="D471" s="102"/>
      <c r="E471" s="101"/>
      <c r="F471" s="82">
        <v>49.89</v>
      </c>
      <c r="G471" s="26"/>
      <c r="H471" s="55"/>
    </row>
    <row r="472" spans="1:8" ht="30">
      <c r="A472" s="11">
        <v>40835</v>
      </c>
      <c r="B472" s="2" t="s">
        <v>1827</v>
      </c>
      <c r="C472" s="81" t="s">
        <v>36</v>
      </c>
      <c r="D472" s="102"/>
      <c r="E472" s="101"/>
      <c r="F472" s="82">
        <v>116.98</v>
      </c>
      <c r="G472" s="26"/>
      <c r="H472" s="55"/>
    </row>
    <row r="473" spans="1:8" ht="30">
      <c r="A473" s="11">
        <v>40836</v>
      </c>
      <c r="B473" s="2" t="s">
        <v>795</v>
      </c>
      <c r="C473" s="81" t="s">
        <v>36</v>
      </c>
      <c r="D473" s="82">
        <v>138.6</v>
      </c>
      <c r="E473" s="101"/>
      <c r="F473" s="82"/>
      <c r="G473" s="26"/>
      <c r="H473" s="55"/>
    </row>
    <row r="474" spans="1:8" ht="30">
      <c r="A474" s="11">
        <v>40836</v>
      </c>
      <c r="B474" s="2" t="s">
        <v>1069</v>
      </c>
      <c r="C474" s="81" t="s">
        <v>36</v>
      </c>
      <c r="D474" s="102"/>
      <c r="E474" s="101"/>
      <c r="F474" s="82">
        <v>134.88</v>
      </c>
      <c r="G474" s="26"/>
      <c r="H474" s="56"/>
    </row>
    <row r="475" spans="1:8" ht="30">
      <c r="A475" s="11">
        <v>40837</v>
      </c>
      <c r="B475" s="2" t="s">
        <v>779</v>
      </c>
      <c r="C475" s="81" t="s">
        <v>36</v>
      </c>
      <c r="D475" s="102"/>
      <c r="E475" s="101"/>
      <c r="F475" s="82">
        <v>27.7</v>
      </c>
      <c r="G475" s="26"/>
      <c r="H475" s="55"/>
    </row>
    <row r="476" spans="1:8" ht="45">
      <c r="A476" s="11">
        <v>40839</v>
      </c>
      <c r="B476" s="2" t="s">
        <v>781</v>
      </c>
      <c r="C476" s="81" t="s">
        <v>36</v>
      </c>
      <c r="D476" s="102"/>
      <c r="E476" s="101"/>
      <c r="F476" s="82">
        <v>234.49</v>
      </c>
      <c r="G476" s="26"/>
      <c r="H476" s="55"/>
    </row>
    <row r="477" spans="1:8" ht="45">
      <c r="A477" s="11">
        <v>40840</v>
      </c>
      <c r="B477" s="2" t="s">
        <v>1067</v>
      </c>
      <c r="C477" s="81" t="s">
        <v>36</v>
      </c>
      <c r="D477" s="102"/>
      <c r="E477" s="101"/>
      <c r="F477" s="82">
        <v>116.76</v>
      </c>
      <c r="G477" s="26"/>
      <c r="H477" s="56"/>
    </row>
    <row r="478" spans="1:8" ht="60">
      <c r="A478" s="11">
        <v>40842</v>
      </c>
      <c r="B478" s="2" t="s">
        <v>799</v>
      </c>
      <c r="C478" s="81" t="s">
        <v>36</v>
      </c>
      <c r="D478" s="82"/>
      <c r="E478" s="101"/>
      <c r="F478" s="82">
        <v>748.89</v>
      </c>
      <c r="G478" s="26"/>
      <c r="H478" s="56"/>
    </row>
    <row r="479" spans="1:8" ht="30">
      <c r="A479" s="11">
        <v>40842</v>
      </c>
      <c r="B479" s="2" t="s">
        <v>1068</v>
      </c>
      <c r="C479" s="81" t="s">
        <v>36</v>
      </c>
      <c r="D479" s="102"/>
      <c r="E479" s="101"/>
      <c r="F479" s="82">
        <v>87.35</v>
      </c>
      <c r="G479" s="26"/>
      <c r="H479" s="56"/>
    </row>
    <row r="480" spans="1:8" ht="30">
      <c r="A480" s="11">
        <v>40844</v>
      </c>
      <c r="B480" s="2" t="s">
        <v>1066</v>
      </c>
      <c r="C480" s="81" t="s">
        <v>36</v>
      </c>
      <c r="D480" s="102"/>
      <c r="E480" s="101"/>
      <c r="F480" s="82">
        <v>116.97</v>
      </c>
      <c r="G480" s="26"/>
      <c r="H480" s="56"/>
    </row>
    <row r="481" spans="1:8" ht="30">
      <c r="A481" s="11">
        <v>40844</v>
      </c>
      <c r="B481" s="2" t="s">
        <v>1071</v>
      </c>
      <c r="C481" s="81" t="s">
        <v>36</v>
      </c>
      <c r="D481" s="102"/>
      <c r="E481" s="101"/>
      <c r="F481" s="82">
        <v>174.96</v>
      </c>
      <c r="G481" s="26"/>
      <c r="H481" s="55"/>
    </row>
    <row r="482" spans="1:8" ht="30">
      <c r="A482" s="11">
        <v>40845</v>
      </c>
      <c r="B482" s="2" t="s">
        <v>778</v>
      </c>
      <c r="C482" s="81" t="s">
        <v>36</v>
      </c>
      <c r="D482" s="102"/>
      <c r="E482" s="101"/>
      <c r="F482" s="82">
        <v>165.9</v>
      </c>
      <c r="G482" s="26"/>
      <c r="H482" s="55"/>
    </row>
    <row r="483" spans="1:8" ht="30">
      <c r="A483" s="11">
        <v>40560</v>
      </c>
      <c r="B483" s="2" t="s">
        <v>225</v>
      </c>
      <c r="C483" s="2" t="s">
        <v>1837</v>
      </c>
      <c r="D483" s="26"/>
      <c r="E483" s="26"/>
      <c r="F483" s="26">
        <v>180</v>
      </c>
      <c r="G483" s="26"/>
      <c r="H483" s="55"/>
    </row>
    <row r="484" spans="1:8" ht="30">
      <c r="A484" s="11">
        <v>40562</v>
      </c>
      <c r="B484" s="2" t="s">
        <v>226</v>
      </c>
      <c r="C484" s="2" t="s">
        <v>1837</v>
      </c>
      <c r="D484" s="26"/>
      <c r="E484" s="26"/>
      <c r="F484" s="26">
        <v>33.99</v>
      </c>
      <c r="G484" s="26"/>
      <c r="H484" s="55"/>
    </row>
    <row r="485" spans="1:8" ht="30">
      <c r="A485" s="11">
        <v>40563</v>
      </c>
      <c r="B485" s="2" t="s">
        <v>223</v>
      </c>
      <c r="C485" s="2" t="s">
        <v>1837</v>
      </c>
      <c r="D485" s="26"/>
      <c r="E485" s="26"/>
      <c r="F485" s="26">
        <v>91.2</v>
      </c>
      <c r="G485" s="26"/>
      <c r="H485" s="55"/>
    </row>
    <row r="486" spans="1:8" ht="45">
      <c r="A486" s="11">
        <v>40564</v>
      </c>
      <c r="B486" s="2" t="s">
        <v>218</v>
      </c>
      <c r="C486" s="2" t="s">
        <v>1837</v>
      </c>
      <c r="D486" s="26"/>
      <c r="E486" s="26"/>
      <c r="F486" s="26">
        <v>673.6</v>
      </c>
      <c r="G486" s="26"/>
      <c r="H486" s="55"/>
    </row>
    <row r="487" spans="1:8" ht="30">
      <c r="A487" s="11">
        <v>40568</v>
      </c>
      <c r="B487" s="2" t="s">
        <v>221</v>
      </c>
      <c r="C487" s="2" t="s">
        <v>1837</v>
      </c>
      <c r="D487" s="26"/>
      <c r="E487" s="26"/>
      <c r="F487" s="26">
        <v>737</v>
      </c>
      <c r="G487" s="26"/>
      <c r="H487" s="55"/>
    </row>
    <row r="488" spans="1:8" ht="30">
      <c r="A488" s="11">
        <v>40570</v>
      </c>
      <c r="B488" s="2" t="s">
        <v>219</v>
      </c>
      <c r="C488" s="2" t="s">
        <v>1837</v>
      </c>
      <c r="D488" s="26"/>
      <c r="E488" s="26"/>
      <c r="F488" s="26">
        <v>159.2</v>
      </c>
      <c r="G488" s="26"/>
      <c r="H488" s="55"/>
    </row>
    <row r="489" spans="1:8" ht="30">
      <c r="A489" s="11">
        <v>40574</v>
      </c>
      <c r="B489" s="2" t="s">
        <v>206</v>
      </c>
      <c r="C489" s="2" t="s">
        <v>1837</v>
      </c>
      <c r="D489" s="26"/>
      <c r="E489" s="26"/>
      <c r="F489" s="26">
        <v>48</v>
      </c>
      <c r="G489" s="26"/>
      <c r="H489" s="55"/>
    </row>
    <row r="490" spans="1:8" ht="30">
      <c r="A490" s="11">
        <v>40581</v>
      </c>
      <c r="B490" s="2" t="s">
        <v>200</v>
      </c>
      <c r="C490" s="2" t="s">
        <v>1837</v>
      </c>
      <c r="D490" s="68"/>
      <c r="E490" s="68"/>
      <c r="F490" s="26">
        <v>410.9</v>
      </c>
      <c r="G490" s="26"/>
      <c r="H490" s="55"/>
    </row>
    <row r="491" spans="1:8" ht="30">
      <c r="A491" s="11">
        <v>40582</v>
      </c>
      <c r="B491" s="2" t="s">
        <v>202</v>
      </c>
      <c r="C491" s="2" t="s">
        <v>1837</v>
      </c>
      <c r="D491" s="26"/>
      <c r="E491" s="26"/>
      <c r="F491" s="26">
        <v>93.5</v>
      </c>
      <c r="G491" s="26"/>
      <c r="H491" s="55"/>
    </row>
    <row r="492" spans="1:8" ht="30">
      <c r="A492" s="11">
        <v>40585</v>
      </c>
      <c r="B492" s="2" t="s">
        <v>199</v>
      </c>
      <c r="C492" s="2" t="s">
        <v>1837</v>
      </c>
      <c r="D492" s="68"/>
      <c r="E492" s="68"/>
      <c r="F492" s="26">
        <v>468.61</v>
      </c>
      <c r="G492" s="26"/>
      <c r="H492" s="55"/>
    </row>
    <row r="493" spans="1:8" ht="30">
      <c r="A493" s="11">
        <v>40585</v>
      </c>
      <c r="B493" s="2" t="s">
        <v>1978</v>
      </c>
      <c r="C493" s="2" t="s">
        <v>1837</v>
      </c>
      <c r="D493" s="26"/>
      <c r="E493" s="26"/>
      <c r="F493" s="26">
        <v>700</v>
      </c>
      <c r="G493" s="26"/>
      <c r="H493" s="130"/>
    </row>
    <row r="494" spans="1:8" ht="30">
      <c r="A494" s="11">
        <v>40586</v>
      </c>
      <c r="B494" s="2" t="s">
        <v>204</v>
      </c>
      <c r="C494" s="2" t="s">
        <v>1837</v>
      </c>
      <c r="D494" s="26"/>
      <c r="E494" s="26"/>
      <c r="F494" s="26">
        <v>133.8</v>
      </c>
      <c r="G494" s="26"/>
      <c r="H494" s="55"/>
    </row>
    <row r="495" spans="1:8" ht="30">
      <c r="A495" s="11">
        <v>40586</v>
      </c>
      <c r="B495" s="2" t="s">
        <v>1277</v>
      </c>
      <c r="C495" s="2" t="s">
        <v>1837</v>
      </c>
      <c r="D495" s="26"/>
      <c r="E495" s="26"/>
      <c r="F495" s="26">
        <v>284.8</v>
      </c>
      <c r="G495" s="26"/>
      <c r="H495" s="55"/>
    </row>
    <row r="496" spans="1:8" ht="30">
      <c r="A496" s="11">
        <v>40599</v>
      </c>
      <c r="B496" s="2" t="s">
        <v>205</v>
      </c>
      <c r="C496" s="2" t="s">
        <v>1837</v>
      </c>
      <c r="D496" s="26"/>
      <c r="E496" s="26"/>
      <c r="F496" s="26">
        <v>182.1</v>
      </c>
      <c r="G496" s="26"/>
      <c r="H496" s="55"/>
    </row>
    <row r="497" spans="1:8" ht="30">
      <c r="A497" s="11">
        <v>40599</v>
      </c>
      <c r="B497" s="2" t="s">
        <v>1271</v>
      </c>
      <c r="C497" s="2" t="s">
        <v>1837</v>
      </c>
      <c r="D497" s="26"/>
      <c r="E497" s="26"/>
      <c r="F497" s="26">
        <v>33.9</v>
      </c>
      <c r="G497" s="26"/>
      <c r="H497" s="55"/>
    </row>
    <row r="498" spans="1:8" ht="30">
      <c r="A498" s="11">
        <v>40605</v>
      </c>
      <c r="B498" s="2" t="s">
        <v>203</v>
      </c>
      <c r="C498" s="2" t="s">
        <v>1837</v>
      </c>
      <c r="D498" s="26"/>
      <c r="E498" s="26"/>
      <c r="F498" s="26">
        <v>495.1</v>
      </c>
      <c r="G498" s="26"/>
      <c r="H498" s="55"/>
    </row>
    <row r="499" spans="1:8" ht="30">
      <c r="A499" s="11">
        <v>40606</v>
      </c>
      <c r="B499" s="2" t="s">
        <v>198</v>
      </c>
      <c r="C499" s="2" t="s">
        <v>1837</v>
      </c>
      <c r="D499" s="68"/>
      <c r="E499" s="68"/>
      <c r="F499" s="26">
        <v>364.56</v>
      </c>
      <c r="G499" s="26"/>
      <c r="H499" s="55"/>
    </row>
    <row r="500" spans="1:8" ht="30">
      <c r="A500" s="11">
        <v>40613</v>
      </c>
      <c r="B500" s="2" t="s">
        <v>1623</v>
      </c>
      <c r="C500" s="2" t="s">
        <v>1837</v>
      </c>
      <c r="D500" s="26"/>
      <c r="E500" s="26"/>
      <c r="F500" s="26">
        <v>134</v>
      </c>
      <c r="G500" s="26"/>
      <c r="H500" s="55"/>
    </row>
    <row r="501" spans="1:8" ht="30">
      <c r="A501" s="11">
        <v>40614</v>
      </c>
      <c r="B501" s="2" t="s">
        <v>207</v>
      </c>
      <c r="C501" s="2" t="s">
        <v>1837</v>
      </c>
      <c r="D501" s="26"/>
      <c r="E501" s="26"/>
      <c r="F501" s="26">
        <v>37.9</v>
      </c>
      <c r="G501" s="26"/>
      <c r="H501" s="55"/>
    </row>
    <row r="502" spans="1:8" ht="30">
      <c r="A502" s="11">
        <v>40616</v>
      </c>
      <c r="B502" s="2" t="s">
        <v>201</v>
      </c>
      <c r="C502" s="60" t="s">
        <v>1837</v>
      </c>
      <c r="D502" s="26"/>
      <c r="E502" s="63"/>
      <c r="F502" s="26">
        <v>94.8</v>
      </c>
      <c r="G502" s="26"/>
      <c r="H502" s="55"/>
    </row>
    <row r="503" spans="1:10" ht="30">
      <c r="A503" s="11">
        <v>40617</v>
      </c>
      <c r="B503" s="48" t="s">
        <v>21</v>
      </c>
      <c r="C503" s="60" t="s">
        <v>1837</v>
      </c>
      <c r="D503" s="26"/>
      <c r="E503" s="26"/>
      <c r="F503" s="92">
        <v>42.5</v>
      </c>
      <c r="G503" s="26"/>
      <c r="H503" s="55"/>
      <c r="J503" s="33"/>
    </row>
    <row r="504" spans="1:10" ht="30">
      <c r="A504" s="11">
        <v>40617</v>
      </c>
      <c r="B504" s="48" t="s">
        <v>770</v>
      </c>
      <c r="C504" s="60" t="s">
        <v>1837</v>
      </c>
      <c r="D504" s="26"/>
      <c r="E504" s="26"/>
      <c r="F504" s="92">
        <v>26</v>
      </c>
      <c r="G504" s="26"/>
      <c r="H504" s="55"/>
      <c r="J504" s="33"/>
    </row>
    <row r="505" spans="1:8" ht="45">
      <c r="A505" s="125">
        <v>40645</v>
      </c>
      <c r="B505" s="126" t="s">
        <v>2342</v>
      </c>
      <c r="C505" s="60" t="s">
        <v>1837</v>
      </c>
      <c r="D505" s="127"/>
      <c r="E505" s="127"/>
      <c r="F505" s="127">
        <v>1093.5</v>
      </c>
      <c r="G505" s="26"/>
      <c r="H505" s="56"/>
    </row>
    <row r="506" spans="1:8" ht="30">
      <c r="A506" s="11">
        <v>40652</v>
      </c>
      <c r="B506" s="2" t="s">
        <v>1850</v>
      </c>
      <c r="C506" s="60" t="s">
        <v>1837</v>
      </c>
      <c r="D506" s="26"/>
      <c r="E506" s="26"/>
      <c r="F506" s="26">
        <v>681.8</v>
      </c>
      <c r="G506" s="26"/>
      <c r="H506" s="55"/>
    </row>
    <row r="507" spans="1:8" ht="30">
      <c r="A507" s="11">
        <v>40653</v>
      </c>
      <c r="B507" s="2" t="s">
        <v>1841</v>
      </c>
      <c r="C507" s="60" t="s">
        <v>1837</v>
      </c>
      <c r="D507" s="26"/>
      <c r="E507" s="26"/>
      <c r="F507" s="26">
        <v>347</v>
      </c>
      <c r="G507" s="26"/>
      <c r="H507" s="55"/>
    </row>
    <row r="508" spans="1:8" ht="30">
      <c r="A508" s="11">
        <v>40681</v>
      </c>
      <c r="B508" s="2" t="s">
        <v>1838</v>
      </c>
      <c r="C508" s="60" t="s">
        <v>1837</v>
      </c>
      <c r="D508" s="26"/>
      <c r="E508" s="26"/>
      <c r="F508" s="26">
        <v>293.48</v>
      </c>
      <c r="G508" s="26"/>
      <c r="H508" s="55"/>
    </row>
    <row r="509" spans="1:8" ht="30">
      <c r="A509" s="11">
        <v>40682</v>
      </c>
      <c r="B509" s="2" t="s">
        <v>172</v>
      </c>
      <c r="C509" s="60" t="s">
        <v>1837</v>
      </c>
      <c r="D509" s="26"/>
      <c r="E509" s="26"/>
      <c r="F509" s="26">
        <v>163.68</v>
      </c>
      <c r="G509" s="26"/>
      <c r="H509" s="55"/>
    </row>
    <row r="510" spans="1:8" ht="45">
      <c r="A510" s="11">
        <v>40682</v>
      </c>
      <c r="B510" s="2" t="s">
        <v>192</v>
      </c>
      <c r="C510" s="2" t="s">
        <v>1837</v>
      </c>
      <c r="D510" s="26"/>
      <c r="E510" s="26"/>
      <c r="F510" s="26">
        <f>367.25+299.75+63.37+260.87</f>
        <v>991.24</v>
      </c>
      <c r="G510" s="26"/>
      <c r="H510" s="55"/>
    </row>
    <row r="511" spans="1:8" ht="30">
      <c r="A511" s="11">
        <v>40683</v>
      </c>
      <c r="B511" s="2" t="s">
        <v>173</v>
      </c>
      <c r="C511" s="60" t="s">
        <v>1837</v>
      </c>
      <c r="D511" s="26"/>
      <c r="E511" s="26"/>
      <c r="F511" s="26">
        <v>26.99</v>
      </c>
      <c r="G511" s="26"/>
      <c r="H511" s="55"/>
    </row>
    <row r="512" spans="1:8" ht="30">
      <c r="A512" s="11">
        <v>40686</v>
      </c>
      <c r="B512" s="2" t="s">
        <v>184</v>
      </c>
      <c r="C512" s="60" t="s">
        <v>1837</v>
      </c>
      <c r="D512" s="26"/>
      <c r="E512" s="26"/>
      <c r="F512" s="26">
        <f>289.7</f>
        <v>289.7</v>
      </c>
      <c r="G512" s="26"/>
      <c r="H512" s="55"/>
    </row>
    <row r="513" spans="1:8" ht="30">
      <c r="A513" s="11">
        <v>40688</v>
      </c>
      <c r="B513" s="2" t="s">
        <v>185</v>
      </c>
      <c r="C513" s="60" t="s">
        <v>1837</v>
      </c>
      <c r="D513" s="26"/>
      <c r="E513" s="26"/>
      <c r="F513" s="26">
        <f>363.63+134.72</f>
        <v>498.35</v>
      </c>
      <c r="G513" s="26"/>
      <c r="H513" s="55"/>
    </row>
    <row r="514" spans="1:8" ht="30">
      <c r="A514" s="11">
        <v>40689</v>
      </c>
      <c r="B514" s="2" t="s">
        <v>187</v>
      </c>
      <c r="C514" s="60" t="s">
        <v>1837</v>
      </c>
      <c r="D514" s="26"/>
      <c r="E514" s="26"/>
      <c r="F514" s="26">
        <v>67.93</v>
      </c>
      <c r="G514" s="26"/>
      <c r="H514" s="55"/>
    </row>
    <row r="515" spans="1:10" ht="30">
      <c r="A515" s="11">
        <v>40695</v>
      </c>
      <c r="B515" s="2" t="s">
        <v>770</v>
      </c>
      <c r="C515" s="60" t="s">
        <v>1837</v>
      </c>
      <c r="D515" s="26"/>
      <c r="E515" s="26"/>
      <c r="F515" s="82">
        <v>29</v>
      </c>
      <c r="G515" s="26"/>
      <c r="H515" s="56"/>
      <c r="J515" s="33"/>
    </row>
    <row r="516" spans="1:8" ht="45">
      <c r="A516" s="11">
        <v>40697</v>
      </c>
      <c r="B516" s="2" t="s">
        <v>1285</v>
      </c>
      <c r="C516" s="2" t="s">
        <v>1837</v>
      </c>
      <c r="D516" s="26"/>
      <c r="E516" s="26"/>
      <c r="F516" s="26">
        <v>64</v>
      </c>
      <c r="G516" s="26"/>
      <c r="H516" s="55"/>
    </row>
    <row r="517" spans="1:8" ht="30">
      <c r="A517" s="11">
        <v>40703</v>
      </c>
      <c r="B517" s="2" t="s">
        <v>1279</v>
      </c>
      <c r="C517" s="2" t="s">
        <v>1837</v>
      </c>
      <c r="D517" s="26"/>
      <c r="E517" s="26"/>
      <c r="F517" s="26">
        <v>76.8</v>
      </c>
      <c r="G517" s="26"/>
      <c r="H517" s="55"/>
    </row>
    <row r="518" spans="1:8" ht="30">
      <c r="A518" s="11">
        <v>40704</v>
      </c>
      <c r="B518" s="2" t="s">
        <v>175</v>
      </c>
      <c r="C518" s="2" t="s">
        <v>1837</v>
      </c>
      <c r="D518" s="26"/>
      <c r="E518" s="26"/>
      <c r="F518" s="26">
        <v>215.7</v>
      </c>
      <c r="G518" s="26"/>
      <c r="H518" s="55"/>
    </row>
    <row r="519" spans="1:8" ht="30">
      <c r="A519" s="11">
        <v>40716</v>
      </c>
      <c r="B519" s="2" t="s">
        <v>181</v>
      </c>
      <c r="C519" s="2" t="s">
        <v>1837</v>
      </c>
      <c r="D519" s="26"/>
      <c r="E519" s="26"/>
      <c r="F519" s="26">
        <f>87.73+215.29</f>
        <v>303.02</v>
      </c>
      <c r="G519" s="26"/>
      <c r="H519" s="55"/>
    </row>
    <row r="520" spans="1:8" ht="30">
      <c r="A520" s="11">
        <v>40723</v>
      </c>
      <c r="B520" s="2" t="s">
        <v>179</v>
      </c>
      <c r="C520" s="2" t="s">
        <v>1837</v>
      </c>
      <c r="D520" s="26"/>
      <c r="E520" s="26"/>
      <c r="F520" s="26">
        <v>763.78</v>
      </c>
      <c r="G520" s="26"/>
      <c r="H520" s="55"/>
    </row>
    <row r="521" spans="1:8" ht="30">
      <c r="A521" s="11">
        <v>40724</v>
      </c>
      <c r="B521" s="2" t="s">
        <v>180</v>
      </c>
      <c r="C521" s="2" t="s">
        <v>1837</v>
      </c>
      <c r="D521" s="26"/>
      <c r="E521" s="26"/>
      <c r="F521" s="26">
        <v>117.16</v>
      </c>
      <c r="G521" s="26"/>
      <c r="H521" s="55"/>
    </row>
    <row r="522" spans="1:9" ht="30">
      <c r="A522" s="11">
        <v>40725</v>
      </c>
      <c r="B522" s="2" t="s">
        <v>182</v>
      </c>
      <c r="C522" s="2" t="s">
        <v>1837</v>
      </c>
      <c r="D522" s="26"/>
      <c r="E522" s="26"/>
      <c r="F522" s="26">
        <v>108.46</v>
      </c>
      <c r="G522" s="26"/>
      <c r="H522" s="55"/>
      <c r="I522" s="17"/>
    </row>
    <row r="523" spans="1:8" ht="30">
      <c r="A523" s="77">
        <v>40726</v>
      </c>
      <c r="B523" s="81" t="s">
        <v>1697</v>
      </c>
      <c r="C523" s="81" t="s">
        <v>1837</v>
      </c>
      <c r="D523" s="82"/>
      <c r="E523" s="82"/>
      <c r="F523" s="82">
        <v>148</v>
      </c>
      <c r="G523" s="82"/>
      <c r="H523" s="85"/>
    </row>
    <row r="524" spans="1:8" ht="30">
      <c r="A524" s="11">
        <v>40730</v>
      </c>
      <c r="B524" s="2" t="s">
        <v>1828</v>
      </c>
      <c r="C524" s="2" t="s">
        <v>1837</v>
      </c>
      <c r="D524" s="68"/>
      <c r="E524" s="68"/>
      <c r="F524" s="26">
        <v>202.76</v>
      </c>
      <c r="G524" s="26"/>
      <c r="H524" s="55"/>
    </row>
    <row r="525" spans="1:8" ht="30">
      <c r="A525" s="11">
        <v>40730</v>
      </c>
      <c r="B525" s="2" t="s">
        <v>1609</v>
      </c>
      <c r="C525" s="2" t="s">
        <v>1837</v>
      </c>
      <c r="D525" s="68"/>
      <c r="E525" s="68"/>
      <c r="F525" s="26">
        <v>609.67</v>
      </c>
      <c r="G525" s="26"/>
      <c r="H525" s="55"/>
    </row>
    <row r="526" spans="1:8" ht="30">
      <c r="A526" s="11">
        <v>40731</v>
      </c>
      <c r="B526" s="2" t="s">
        <v>167</v>
      </c>
      <c r="C526" s="2" t="s">
        <v>1837</v>
      </c>
      <c r="D526" s="26"/>
      <c r="E526" s="26"/>
      <c r="F526" s="26">
        <v>420</v>
      </c>
      <c r="G526" s="26"/>
      <c r="H526" s="55"/>
    </row>
    <row r="527" spans="1:8" ht="30">
      <c r="A527" s="11">
        <v>40731</v>
      </c>
      <c r="B527" s="2" t="s">
        <v>1879</v>
      </c>
      <c r="C527" s="2" t="s">
        <v>1837</v>
      </c>
      <c r="D527" s="26"/>
      <c r="E527" s="26"/>
      <c r="F527" s="26">
        <v>77</v>
      </c>
      <c r="G527" s="26"/>
      <c r="H527" s="55"/>
    </row>
    <row r="528" spans="1:8" ht="30">
      <c r="A528" s="11">
        <v>40732</v>
      </c>
      <c r="B528" s="2" t="s">
        <v>1799</v>
      </c>
      <c r="C528" s="2" t="s">
        <v>1837</v>
      </c>
      <c r="D528" s="68"/>
      <c r="E528" s="68"/>
      <c r="F528" s="26">
        <v>29.9</v>
      </c>
      <c r="G528" s="26"/>
      <c r="H528" s="55"/>
    </row>
    <row r="529" spans="1:8" ht="30">
      <c r="A529" s="11">
        <v>40732</v>
      </c>
      <c r="B529" s="2" t="s">
        <v>1612</v>
      </c>
      <c r="C529" s="2" t="s">
        <v>1837</v>
      </c>
      <c r="D529" s="26"/>
      <c r="E529" s="26"/>
      <c r="F529" s="26">
        <v>194.52</v>
      </c>
      <c r="G529" s="26"/>
      <c r="H529" s="55"/>
    </row>
    <row r="530" spans="1:8" ht="30">
      <c r="A530" s="11">
        <v>40734</v>
      </c>
      <c r="B530" s="2" t="s">
        <v>1803</v>
      </c>
      <c r="C530" s="2" t="s">
        <v>1837</v>
      </c>
      <c r="D530" s="26"/>
      <c r="E530" s="26"/>
      <c r="F530" s="26">
        <v>37.91</v>
      </c>
      <c r="G530" s="26"/>
      <c r="H530" s="55"/>
    </row>
    <row r="531" spans="1:8" ht="30">
      <c r="A531" s="11">
        <v>40734</v>
      </c>
      <c r="B531" s="2" t="s">
        <v>1608</v>
      </c>
      <c r="C531" s="2" t="s">
        <v>1837</v>
      </c>
      <c r="D531" s="26"/>
      <c r="E531" s="26"/>
      <c r="F531" s="26">
        <v>132.18</v>
      </c>
      <c r="G531" s="26"/>
      <c r="H531" s="55"/>
    </row>
    <row r="532" spans="1:8" ht="30">
      <c r="A532" s="11">
        <v>40735</v>
      </c>
      <c r="B532" s="2" t="s">
        <v>1805</v>
      </c>
      <c r="C532" s="2" t="s">
        <v>1837</v>
      </c>
      <c r="D532" s="26"/>
      <c r="E532" s="26"/>
      <c r="F532" s="26">
        <v>140.62</v>
      </c>
      <c r="G532" s="26"/>
      <c r="H532" s="55"/>
    </row>
    <row r="533" spans="1:8" ht="45">
      <c r="A533" s="11">
        <v>40735</v>
      </c>
      <c r="B533" s="2" t="s">
        <v>1806</v>
      </c>
      <c r="C533" s="2" t="s">
        <v>1837</v>
      </c>
      <c r="D533" s="26"/>
      <c r="E533" s="26"/>
      <c r="F533" s="26">
        <v>293.08</v>
      </c>
      <c r="G533" s="26"/>
      <c r="H533" s="55"/>
    </row>
    <row r="534" spans="1:8" ht="30">
      <c r="A534" s="11">
        <v>40735</v>
      </c>
      <c r="B534" s="2" t="s">
        <v>1606</v>
      </c>
      <c r="C534" s="2" t="s">
        <v>1837</v>
      </c>
      <c r="D534" s="26"/>
      <c r="E534" s="26"/>
      <c r="F534" s="26">
        <v>217.79</v>
      </c>
      <c r="G534" s="26"/>
      <c r="H534" s="55"/>
    </row>
    <row r="535" spans="1:8" ht="30">
      <c r="A535" s="11">
        <v>40735</v>
      </c>
      <c r="B535" s="2" t="s">
        <v>1807</v>
      </c>
      <c r="C535" s="2" t="s">
        <v>1837</v>
      </c>
      <c r="D535" s="26"/>
      <c r="E535" s="26"/>
      <c r="F535" s="26">
        <v>227.31</v>
      </c>
      <c r="G535" s="26"/>
      <c r="H535" s="55"/>
    </row>
    <row r="536" spans="1:8" ht="30">
      <c r="A536" s="77">
        <v>40742</v>
      </c>
      <c r="B536" s="81" t="s">
        <v>1698</v>
      </c>
      <c r="C536" s="81" t="s">
        <v>1837</v>
      </c>
      <c r="D536" s="82"/>
      <c r="E536" s="82"/>
      <c r="F536" s="82">
        <v>416.68</v>
      </c>
      <c r="G536" s="82"/>
      <c r="H536" s="85"/>
    </row>
    <row r="537" spans="1:8" ht="30">
      <c r="A537" s="77">
        <v>40742</v>
      </c>
      <c r="B537" s="81" t="s">
        <v>1699</v>
      </c>
      <c r="C537" s="81" t="s">
        <v>1837</v>
      </c>
      <c r="D537" s="82"/>
      <c r="E537" s="82"/>
      <c r="F537" s="82">
        <v>26.98</v>
      </c>
      <c r="G537" s="82"/>
      <c r="H537" s="85"/>
    </row>
    <row r="538" spans="1:8" ht="30">
      <c r="A538" s="77">
        <v>40742</v>
      </c>
      <c r="B538" s="81" t="s">
        <v>1705</v>
      </c>
      <c r="C538" s="81" t="s">
        <v>1837</v>
      </c>
      <c r="D538" s="82"/>
      <c r="E538" s="82"/>
      <c r="F538" s="82">
        <v>55.97</v>
      </c>
      <c r="G538" s="82"/>
      <c r="H538" s="85"/>
    </row>
    <row r="539" spans="1:8" ht="30">
      <c r="A539" s="77">
        <v>40743</v>
      </c>
      <c r="B539" s="81" t="s">
        <v>1704</v>
      </c>
      <c r="C539" s="81" t="s">
        <v>1837</v>
      </c>
      <c r="D539" s="82"/>
      <c r="E539" s="82"/>
      <c r="F539" s="82">
        <v>340.55</v>
      </c>
      <c r="G539" s="82"/>
      <c r="H539" s="85"/>
    </row>
    <row r="540" spans="1:8" ht="30">
      <c r="A540" s="77">
        <v>40744</v>
      </c>
      <c r="B540" s="81" t="s">
        <v>1700</v>
      </c>
      <c r="C540" s="81" t="s">
        <v>1837</v>
      </c>
      <c r="D540" s="82"/>
      <c r="E540" s="82"/>
      <c r="F540" s="82">
        <v>82.87</v>
      </c>
      <c r="G540" s="82"/>
      <c r="H540" s="85"/>
    </row>
    <row r="541" spans="1:8" ht="30">
      <c r="A541" s="125">
        <v>40744</v>
      </c>
      <c r="B541" s="126" t="s">
        <v>2346</v>
      </c>
      <c r="C541" s="2" t="s">
        <v>1837</v>
      </c>
      <c r="D541" s="127"/>
      <c r="E541" s="127"/>
      <c r="F541" s="127">
        <v>194.9</v>
      </c>
      <c r="G541" s="26"/>
      <c r="H541" s="56"/>
    </row>
    <row r="542" spans="1:8" ht="30">
      <c r="A542" s="77">
        <v>40745</v>
      </c>
      <c r="B542" s="81" t="s">
        <v>1701</v>
      </c>
      <c r="C542" s="81" t="s">
        <v>1837</v>
      </c>
      <c r="D542" s="82"/>
      <c r="E542" s="82"/>
      <c r="F542" s="82">
        <v>100</v>
      </c>
      <c r="G542" s="82"/>
      <c r="H542" s="85"/>
    </row>
    <row r="543" spans="1:8" ht="30">
      <c r="A543" s="77">
        <v>40745</v>
      </c>
      <c r="B543" s="81" t="s">
        <v>1702</v>
      </c>
      <c r="C543" s="81" t="s">
        <v>1837</v>
      </c>
      <c r="D543" s="82"/>
      <c r="E543" s="82"/>
      <c r="F543" s="82">
        <v>444.84</v>
      </c>
      <c r="G543" s="82"/>
      <c r="H543" s="85"/>
    </row>
    <row r="544" spans="1:8" ht="30">
      <c r="A544" s="77">
        <v>40745</v>
      </c>
      <c r="B544" s="81" t="s">
        <v>1703</v>
      </c>
      <c r="C544" s="81" t="s">
        <v>1837</v>
      </c>
      <c r="D544" s="82"/>
      <c r="E544" s="82"/>
      <c r="F544" s="82">
        <v>34.64</v>
      </c>
      <c r="G544" s="82"/>
      <c r="H544" s="85"/>
    </row>
    <row r="545" spans="1:8" ht="45">
      <c r="A545" s="77">
        <v>40745</v>
      </c>
      <c r="B545" s="81" t="s">
        <v>1706</v>
      </c>
      <c r="C545" s="81" t="s">
        <v>1837</v>
      </c>
      <c r="D545" s="82"/>
      <c r="E545" s="82"/>
      <c r="F545" s="82">
        <v>597.76</v>
      </c>
      <c r="G545" s="82"/>
      <c r="H545" s="85"/>
    </row>
    <row r="546" spans="1:8" ht="30">
      <c r="A546" s="77">
        <v>40749</v>
      </c>
      <c r="B546" s="81" t="s">
        <v>475</v>
      </c>
      <c r="C546" s="81" t="s">
        <v>1837</v>
      </c>
      <c r="D546" s="82"/>
      <c r="E546" s="82"/>
      <c r="F546" s="82">
        <v>198.47</v>
      </c>
      <c r="G546" s="82"/>
      <c r="H546" s="85"/>
    </row>
    <row r="547" spans="1:8" ht="30">
      <c r="A547" s="77">
        <v>40749</v>
      </c>
      <c r="B547" s="81" t="s">
        <v>476</v>
      </c>
      <c r="C547" s="81" t="s">
        <v>1837</v>
      </c>
      <c r="D547" s="82"/>
      <c r="E547" s="82"/>
      <c r="F547" s="82">
        <v>314.91</v>
      </c>
      <c r="G547" s="82"/>
      <c r="H547" s="85"/>
    </row>
    <row r="548" spans="1:8" ht="30">
      <c r="A548" s="77">
        <v>40749</v>
      </c>
      <c r="B548" s="81" t="s">
        <v>477</v>
      </c>
      <c r="C548" s="81" t="s">
        <v>1837</v>
      </c>
      <c r="D548" s="82"/>
      <c r="E548" s="82"/>
      <c r="F548" s="82">
        <v>124.95</v>
      </c>
      <c r="G548" s="82"/>
      <c r="H548" s="85"/>
    </row>
    <row r="549" spans="1:8" ht="30">
      <c r="A549" s="77">
        <v>40749</v>
      </c>
      <c r="B549" s="81" t="s">
        <v>478</v>
      </c>
      <c r="C549" s="81" t="s">
        <v>1837</v>
      </c>
      <c r="D549" s="82"/>
      <c r="E549" s="82"/>
      <c r="F549" s="82">
        <v>83.89</v>
      </c>
      <c r="G549" s="82"/>
      <c r="H549" s="85"/>
    </row>
    <row r="550" spans="1:8" ht="30">
      <c r="A550" s="77">
        <v>40750</v>
      </c>
      <c r="B550" s="81" t="s">
        <v>1033</v>
      </c>
      <c r="C550" s="81" t="s">
        <v>1837</v>
      </c>
      <c r="D550" s="82"/>
      <c r="E550" s="82"/>
      <c r="F550" s="82">
        <v>369.6</v>
      </c>
      <c r="G550" s="82"/>
      <c r="H550" s="85"/>
    </row>
    <row r="551" spans="1:8" ht="30">
      <c r="A551" s="77">
        <v>40753</v>
      </c>
      <c r="B551" s="81" t="s">
        <v>479</v>
      </c>
      <c r="C551" s="81" t="s">
        <v>1837</v>
      </c>
      <c r="D551" s="82"/>
      <c r="E551" s="82"/>
      <c r="F551" s="82">
        <v>351.44</v>
      </c>
      <c r="G551" s="82"/>
      <c r="H551" s="85"/>
    </row>
    <row r="552" spans="1:8" ht="30">
      <c r="A552" s="11">
        <v>40756</v>
      </c>
      <c r="B552" s="2" t="s">
        <v>48</v>
      </c>
      <c r="C552" s="2" t="s">
        <v>1837</v>
      </c>
      <c r="D552" s="26"/>
      <c r="E552" s="26"/>
      <c r="F552" s="26">
        <v>318.76</v>
      </c>
      <c r="G552" s="26"/>
      <c r="H552" s="56"/>
    </row>
    <row r="553" spans="1:8" ht="30">
      <c r="A553" s="11">
        <v>40756</v>
      </c>
      <c r="B553" s="2" t="s">
        <v>1884</v>
      </c>
      <c r="C553" s="2" t="s">
        <v>1837</v>
      </c>
      <c r="D553" s="26"/>
      <c r="E553" s="26"/>
      <c r="F553" s="26">
        <v>25.99</v>
      </c>
      <c r="G553" s="26"/>
      <c r="H553" s="56"/>
    </row>
    <row r="554" spans="1:8" ht="30">
      <c r="A554" s="11">
        <v>40756</v>
      </c>
      <c r="B554" s="2" t="s">
        <v>49</v>
      </c>
      <c r="C554" s="2" t="s">
        <v>1837</v>
      </c>
      <c r="D554" s="26"/>
      <c r="E554" s="26"/>
      <c r="F554" s="26">
        <v>483.4</v>
      </c>
      <c r="G554" s="26"/>
      <c r="H554" s="56"/>
    </row>
    <row r="555" spans="1:8" ht="30">
      <c r="A555" s="77">
        <v>40756</v>
      </c>
      <c r="B555" s="81" t="s">
        <v>482</v>
      </c>
      <c r="C555" s="81" t="s">
        <v>1837</v>
      </c>
      <c r="D555" s="82"/>
      <c r="E555" s="82"/>
      <c r="F555" s="82">
        <v>158</v>
      </c>
      <c r="G555" s="82"/>
      <c r="H555" s="83"/>
    </row>
    <row r="556" spans="1:8" ht="30">
      <c r="A556" s="77">
        <v>40758</v>
      </c>
      <c r="B556" s="81" t="s">
        <v>480</v>
      </c>
      <c r="C556" s="81" t="s">
        <v>1837</v>
      </c>
      <c r="D556" s="82"/>
      <c r="E556" s="82"/>
      <c r="F556" s="82">
        <v>890</v>
      </c>
      <c r="G556" s="82"/>
      <c r="H556" s="83"/>
    </row>
    <row r="557" spans="1:8" ht="30">
      <c r="A557" s="77">
        <v>40758</v>
      </c>
      <c r="B557" s="81" t="s">
        <v>483</v>
      </c>
      <c r="C557" s="81" t="s">
        <v>1837</v>
      </c>
      <c r="D557" s="82"/>
      <c r="E557" s="82"/>
      <c r="F557" s="82">
        <v>17</v>
      </c>
      <c r="G557" s="82"/>
      <c r="H557" s="83"/>
    </row>
    <row r="558" spans="1:8" ht="30">
      <c r="A558" s="77">
        <v>40759</v>
      </c>
      <c r="B558" s="81" t="s">
        <v>484</v>
      </c>
      <c r="C558" s="81" t="s">
        <v>1837</v>
      </c>
      <c r="D558" s="82"/>
      <c r="E558" s="82"/>
      <c r="F558" s="82">
        <v>280</v>
      </c>
      <c r="G558" s="82"/>
      <c r="H558" s="83"/>
    </row>
    <row r="559" spans="1:8" ht="30">
      <c r="A559" s="77">
        <v>40763</v>
      </c>
      <c r="B559" s="81" t="s">
        <v>1025</v>
      </c>
      <c r="C559" s="81" t="s">
        <v>1837</v>
      </c>
      <c r="D559" s="82">
        <v>84</v>
      </c>
      <c r="E559" s="82"/>
      <c r="F559" s="82"/>
      <c r="G559" s="82"/>
      <c r="H559" s="83"/>
    </row>
    <row r="560" spans="1:8" ht="30">
      <c r="A560" s="11">
        <v>40765</v>
      </c>
      <c r="B560" s="2" t="s">
        <v>1039</v>
      </c>
      <c r="C560" s="81" t="s">
        <v>1837</v>
      </c>
      <c r="D560" s="26"/>
      <c r="E560" s="26"/>
      <c r="F560" s="26">
        <v>297.09</v>
      </c>
      <c r="G560" s="26"/>
      <c r="H560" s="55"/>
    </row>
    <row r="561" spans="1:8" ht="30">
      <c r="A561" s="77">
        <v>40767</v>
      </c>
      <c r="B561" s="84" t="s">
        <v>1019</v>
      </c>
      <c r="C561" s="81" t="s">
        <v>1837</v>
      </c>
      <c r="D561" s="82"/>
      <c r="E561" s="82"/>
      <c r="F561" s="82">
        <v>2807.6</v>
      </c>
      <c r="G561" s="82"/>
      <c r="H561" s="83"/>
    </row>
    <row r="562" spans="1:8" ht="30">
      <c r="A562" s="77">
        <v>40768</v>
      </c>
      <c r="B562" s="87" t="s">
        <v>1884</v>
      </c>
      <c r="C562" s="81" t="s">
        <v>1837</v>
      </c>
      <c r="D562" s="82"/>
      <c r="E562" s="82"/>
      <c r="F562" s="82">
        <v>26.99</v>
      </c>
      <c r="G562" s="82"/>
      <c r="H562" s="83"/>
    </row>
    <row r="563" spans="1:8" ht="30">
      <c r="A563" s="77">
        <v>40768</v>
      </c>
      <c r="B563" s="87" t="s">
        <v>212</v>
      </c>
      <c r="C563" s="81" t="s">
        <v>1837</v>
      </c>
      <c r="D563" s="82"/>
      <c r="E563" s="82"/>
      <c r="F563" s="82">
        <v>52.47</v>
      </c>
      <c r="G563" s="82"/>
      <c r="H563" s="83"/>
    </row>
    <row r="564" spans="1:8" ht="30">
      <c r="A564" s="77">
        <v>40769</v>
      </c>
      <c r="B564" s="87" t="s">
        <v>213</v>
      </c>
      <c r="C564" s="81" t="s">
        <v>1837</v>
      </c>
      <c r="D564" s="82"/>
      <c r="E564" s="82"/>
      <c r="F564" s="82">
        <v>42.98</v>
      </c>
      <c r="G564" s="82"/>
      <c r="H564" s="83"/>
    </row>
    <row r="565" spans="1:8" ht="45">
      <c r="A565" s="11">
        <v>40770</v>
      </c>
      <c r="B565" s="2" t="s">
        <v>930</v>
      </c>
      <c r="C565" s="2" t="s">
        <v>1837</v>
      </c>
      <c r="D565" s="82"/>
      <c r="E565" s="26"/>
      <c r="F565" s="26">
        <v>6592</v>
      </c>
      <c r="G565" s="26"/>
      <c r="H565" s="56"/>
    </row>
    <row r="566" spans="1:8" ht="30">
      <c r="A566" s="77">
        <v>40772</v>
      </c>
      <c r="B566" s="81" t="s">
        <v>20</v>
      </c>
      <c r="C566" s="81" t="s">
        <v>1837</v>
      </c>
      <c r="D566" s="82"/>
      <c r="E566" s="82"/>
      <c r="F566" s="82">
        <v>287.5</v>
      </c>
      <c r="G566" s="82"/>
      <c r="H566" s="83"/>
    </row>
    <row r="567" spans="1:8" ht="30">
      <c r="A567" s="77">
        <v>40775</v>
      </c>
      <c r="B567" s="81" t="s">
        <v>1118</v>
      </c>
      <c r="C567" s="81" t="s">
        <v>1837</v>
      </c>
      <c r="D567" s="82"/>
      <c r="E567" s="82"/>
      <c r="F567" s="82">
        <v>87.99</v>
      </c>
      <c r="G567" s="82"/>
      <c r="H567" s="83"/>
    </row>
    <row r="568" spans="1:8" ht="30">
      <c r="A568" s="77">
        <v>40777</v>
      </c>
      <c r="B568" s="81" t="s">
        <v>1119</v>
      </c>
      <c r="C568" s="81" t="s">
        <v>1837</v>
      </c>
      <c r="D568" s="82"/>
      <c r="E568" s="82"/>
      <c r="F568" s="82">
        <v>155.25</v>
      </c>
      <c r="G568" s="82"/>
      <c r="H568" s="83"/>
    </row>
    <row r="569" spans="1:8" ht="30">
      <c r="A569" s="11">
        <v>40779</v>
      </c>
      <c r="B569" s="2" t="s">
        <v>140</v>
      </c>
      <c r="C569" s="2" t="s">
        <v>1837</v>
      </c>
      <c r="D569" s="26"/>
      <c r="E569" s="26"/>
      <c r="F569" s="26">
        <v>290</v>
      </c>
      <c r="G569" s="26"/>
      <c r="H569" s="91"/>
    </row>
    <row r="570" spans="1:8" ht="30">
      <c r="A570" s="77">
        <v>40781</v>
      </c>
      <c r="B570" s="86" t="s">
        <v>210</v>
      </c>
      <c r="C570" s="81" t="s">
        <v>1837</v>
      </c>
      <c r="D570" s="82"/>
      <c r="E570" s="82"/>
      <c r="F570" s="82">
        <v>80.1</v>
      </c>
      <c r="G570" s="82"/>
      <c r="H570" s="83"/>
    </row>
    <row r="571" spans="1:8" ht="30">
      <c r="A571" s="77">
        <v>40782</v>
      </c>
      <c r="B571" s="86" t="s">
        <v>1027</v>
      </c>
      <c r="C571" s="81" t="s">
        <v>1837</v>
      </c>
      <c r="D571" s="82">
        <v>163.3</v>
      </c>
      <c r="E571" s="82"/>
      <c r="F571" s="82"/>
      <c r="G571" s="82"/>
      <c r="H571" s="83"/>
    </row>
    <row r="572" spans="1:8" ht="30">
      <c r="A572" s="77">
        <v>40783</v>
      </c>
      <c r="B572" s="81" t="s">
        <v>215</v>
      </c>
      <c r="C572" s="81" t="s">
        <v>1837</v>
      </c>
      <c r="D572" s="82"/>
      <c r="E572" s="82"/>
      <c r="F572" s="82">
        <v>171.4</v>
      </c>
      <c r="G572" s="82"/>
      <c r="H572" s="83"/>
    </row>
    <row r="573" spans="1:8" ht="30">
      <c r="A573" s="11">
        <v>40785</v>
      </c>
      <c r="B573" s="2" t="s">
        <v>215</v>
      </c>
      <c r="C573" s="81" t="s">
        <v>1837</v>
      </c>
      <c r="D573" s="90"/>
      <c r="E573" s="90"/>
      <c r="F573" s="26">
        <v>174.98</v>
      </c>
      <c r="G573" s="26"/>
      <c r="H573" s="55"/>
    </row>
    <row r="574" spans="1:8" ht="30">
      <c r="A574" s="11">
        <v>40785</v>
      </c>
      <c r="B574" s="2" t="s">
        <v>141</v>
      </c>
      <c r="C574" s="2" t="s">
        <v>1837</v>
      </c>
      <c r="D574" s="90"/>
      <c r="E574" s="90"/>
      <c r="F574" s="26">
        <v>79.5</v>
      </c>
      <c r="G574" s="26"/>
      <c r="H574" s="55"/>
    </row>
    <row r="575" spans="1:8" ht="30">
      <c r="A575" s="11">
        <v>40785</v>
      </c>
      <c r="B575" s="2" t="s">
        <v>42</v>
      </c>
      <c r="C575" s="2" t="s">
        <v>1837</v>
      </c>
      <c r="D575" s="90"/>
      <c r="E575" s="90"/>
      <c r="F575" s="26">
        <v>110.3</v>
      </c>
      <c r="G575" s="26"/>
      <c r="H575" s="55"/>
    </row>
    <row r="576" spans="1:8" ht="30">
      <c r="A576" s="11">
        <v>40786</v>
      </c>
      <c r="B576" s="2" t="s">
        <v>139</v>
      </c>
      <c r="C576" s="2" t="s">
        <v>1837</v>
      </c>
      <c r="D576" s="26"/>
      <c r="E576" s="26"/>
      <c r="F576" s="26">
        <v>510</v>
      </c>
      <c r="G576" s="26"/>
      <c r="H576" s="91"/>
    </row>
    <row r="577" spans="1:8" ht="30">
      <c r="A577" s="11">
        <v>40786</v>
      </c>
      <c r="B577" s="2" t="s">
        <v>40</v>
      </c>
      <c r="C577" s="2" t="s">
        <v>1837</v>
      </c>
      <c r="D577" s="26"/>
      <c r="E577" s="26"/>
      <c r="F577" s="26">
        <v>19</v>
      </c>
      <c r="G577" s="26"/>
      <c r="H577" s="91"/>
    </row>
    <row r="578" spans="1:8" ht="30">
      <c r="A578" s="11">
        <v>40787</v>
      </c>
      <c r="B578" s="2" t="s">
        <v>41</v>
      </c>
      <c r="C578" s="2" t="s">
        <v>1837</v>
      </c>
      <c r="D578" s="82">
        <v>97.94</v>
      </c>
      <c r="E578" s="26"/>
      <c r="F578" s="26"/>
      <c r="G578" s="26"/>
      <c r="H578" s="55"/>
    </row>
    <row r="579" spans="1:8" ht="30">
      <c r="A579" s="125">
        <v>40789</v>
      </c>
      <c r="B579" s="126" t="s">
        <v>2345</v>
      </c>
      <c r="C579" s="2" t="s">
        <v>1837</v>
      </c>
      <c r="D579" s="127"/>
      <c r="E579" s="127"/>
      <c r="F579" s="127">
        <v>201.8</v>
      </c>
      <c r="G579" s="26"/>
      <c r="H579" s="56"/>
    </row>
    <row r="580" spans="1:8" ht="45">
      <c r="A580" s="125">
        <v>40801</v>
      </c>
      <c r="B580" s="126" t="s">
        <v>2343</v>
      </c>
      <c r="C580" s="2" t="s">
        <v>1837</v>
      </c>
      <c r="D580" s="127"/>
      <c r="E580" s="127"/>
      <c r="F580" s="127">
        <v>1613.3</v>
      </c>
      <c r="G580" s="26"/>
      <c r="H580" s="56"/>
    </row>
    <row r="581" spans="1:8" ht="75">
      <c r="A581" s="125">
        <v>40806</v>
      </c>
      <c r="B581" s="126" t="s">
        <v>2344</v>
      </c>
      <c r="C581" s="2" t="s">
        <v>1837</v>
      </c>
      <c r="D581" s="127"/>
      <c r="E581" s="127"/>
      <c r="F581" s="127">
        <v>1984</v>
      </c>
      <c r="G581" s="26"/>
      <c r="H581" s="56"/>
    </row>
    <row r="582" spans="1:10" ht="30">
      <c r="A582" s="125">
        <v>40814</v>
      </c>
      <c r="B582" s="126" t="s">
        <v>682</v>
      </c>
      <c r="C582" s="126" t="s">
        <v>1837</v>
      </c>
      <c r="D582" s="127"/>
      <c r="E582" s="127"/>
      <c r="F582" s="127">
        <v>41.89</v>
      </c>
      <c r="G582" s="127"/>
      <c r="H582" s="128"/>
      <c r="I582" s="129"/>
      <c r="J582" s="129"/>
    </row>
    <row r="583" spans="1:10" ht="45">
      <c r="A583" s="125">
        <v>40815</v>
      </c>
      <c r="B583" s="126" t="s">
        <v>683</v>
      </c>
      <c r="C583" s="126" t="s">
        <v>1837</v>
      </c>
      <c r="D583" s="127"/>
      <c r="E583" s="127"/>
      <c r="F583" s="127">
        <v>189.08</v>
      </c>
      <c r="G583" s="127"/>
      <c r="H583" s="128"/>
      <c r="I583" s="129"/>
      <c r="J583" s="129"/>
    </row>
    <row r="584" spans="1:10" ht="30">
      <c r="A584" s="125">
        <v>40821</v>
      </c>
      <c r="B584" s="126" t="s">
        <v>684</v>
      </c>
      <c r="C584" s="126" t="s">
        <v>1837</v>
      </c>
      <c r="D584" s="127"/>
      <c r="E584" s="127"/>
      <c r="F584" s="127">
        <v>64.98</v>
      </c>
      <c r="G584" s="127"/>
      <c r="H584" s="128"/>
      <c r="I584" s="129"/>
      <c r="J584" s="129"/>
    </row>
    <row r="585" spans="1:10" ht="30">
      <c r="A585" s="125">
        <v>40822</v>
      </c>
      <c r="B585" s="126" t="s">
        <v>685</v>
      </c>
      <c r="C585" s="126" t="s">
        <v>1837</v>
      </c>
      <c r="D585" s="127"/>
      <c r="E585" s="127"/>
      <c r="F585" s="127">
        <v>252.98</v>
      </c>
      <c r="G585" s="127"/>
      <c r="H585" s="128"/>
      <c r="I585" s="129"/>
      <c r="J585" s="129"/>
    </row>
    <row r="586" spans="1:10" ht="30">
      <c r="A586" s="125">
        <v>40824</v>
      </c>
      <c r="B586" s="126" t="s">
        <v>686</v>
      </c>
      <c r="C586" s="126" t="s">
        <v>1837</v>
      </c>
      <c r="D586" s="127"/>
      <c r="E586" s="127"/>
      <c r="F586" s="127">
        <v>100.16</v>
      </c>
      <c r="G586" s="127"/>
      <c r="H586" s="128"/>
      <c r="I586" s="129"/>
      <c r="J586" s="129"/>
    </row>
    <row r="587" spans="1:10" ht="45">
      <c r="A587" s="125">
        <v>40828</v>
      </c>
      <c r="B587" s="126" t="s">
        <v>687</v>
      </c>
      <c r="C587" s="126" t="s">
        <v>1837</v>
      </c>
      <c r="D587" s="127"/>
      <c r="E587" s="127"/>
      <c r="F587" s="127">
        <v>293.39</v>
      </c>
      <c r="G587" s="127"/>
      <c r="H587" s="128"/>
      <c r="I587" s="129"/>
      <c r="J587" s="129"/>
    </row>
    <row r="588" spans="1:10" ht="45">
      <c r="A588" s="125">
        <v>40833</v>
      </c>
      <c r="B588" s="126" t="s">
        <v>1931</v>
      </c>
      <c r="C588" s="126" t="s">
        <v>1837</v>
      </c>
      <c r="D588" s="127"/>
      <c r="E588" s="127"/>
      <c r="F588" s="127">
        <v>632.98</v>
      </c>
      <c r="G588" s="127"/>
      <c r="H588" s="128"/>
      <c r="I588" s="129"/>
      <c r="J588" s="129"/>
    </row>
    <row r="589" spans="1:10" ht="30">
      <c r="A589" s="125">
        <v>40833</v>
      </c>
      <c r="B589" s="126" t="s">
        <v>688</v>
      </c>
      <c r="C589" s="126" t="s">
        <v>1837</v>
      </c>
      <c r="D589" s="127"/>
      <c r="E589" s="127"/>
      <c r="F589" s="127">
        <v>176.27</v>
      </c>
      <c r="G589" s="127"/>
      <c r="H589" s="128"/>
      <c r="I589" s="129"/>
      <c r="J589" s="129"/>
    </row>
    <row r="590" spans="1:8" ht="30">
      <c r="A590" s="11">
        <v>40835</v>
      </c>
      <c r="B590" s="2" t="s">
        <v>834</v>
      </c>
      <c r="C590" s="81" t="s">
        <v>1837</v>
      </c>
      <c r="D590" s="102"/>
      <c r="E590" s="101"/>
      <c r="F590" s="82">
        <v>300</v>
      </c>
      <c r="G590" s="26"/>
      <c r="H590" s="55"/>
    </row>
    <row r="591" spans="1:8" ht="30">
      <c r="A591" s="11">
        <v>40843</v>
      </c>
      <c r="B591" s="2" t="s">
        <v>782</v>
      </c>
      <c r="C591" s="81" t="s">
        <v>1837</v>
      </c>
      <c r="D591" s="102"/>
      <c r="E591" s="101"/>
      <c r="F591" s="82">
        <v>210</v>
      </c>
      <c r="G591" s="26"/>
      <c r="H591" s="55"/>
    </row>
    <row r="592" spans="1:8" ht="30">
      <c r="A592" s="11">
        <v>40845</v>
      </c>
      <c r="B592" s="2" t="s">
        <v>448</v>
      </c>
      <c r="C592" s="2" t="s">
        <v>1837</v>
      </c>
      <c r="D592" s="82"/>
      <c r="E592" s="26"/>
      <c r="F592" s="26">
        <v>27.99</v>
      </c>
      <c r="G592" s="26"/>
      <c r="H592" s="56"/>
    </row>
    <row r="593" spans="1:8" ht="30">
      <c r="A593" s="11">
        <v>40847</v>
      </c>
      <c r="B593" s="2" t="s">
        <v>934</v>
      </c>
      <c r="C593" s="2" t="s">
        <v>1837</v>
      </c>
      <c r="D593" s="82"/>
      <c r="E593" s="26"/>
      <c r="F593" s="26">
        <v>200.08</v>
      </c>
      <c r="G593" s="26"/>
      <c r="H593" s="56"/>
    </row>
    <row r="594" spans="1:8" ht="30">
      <c r="A594" s="11">
        <v>40847</v>
      </c>
      <c r="B594" s="2" t="s">
        <v>449</v>
      </c>
      <c r="C594" s="2" t="s">
        <v>1837</v>
      </c>
      <c r="D594" s="82"/>
      <c r="E594" s="26"/>
      <c r="F594" s="26">
        <v>103.88</v>
      </c>
      <c r="G594" s="26"/>
      <c r="H594" s="56"/>
    </row>
    <row r="595" spans="1:8" ht="30">
      <c r="A595" s="11">
        <v>40847</v>
      </c>
      <c r="B595" s="2" t="s">
        <v>450</v>
      </c>
      <c r="C595" s="2" t="s">
        <v>1837</v>
      </c>
      <c r="D595" s="82"/>
      <c r="E595" s="26"/>
      <c r="F595" s="26">
        <v>110.21</v>
      </c>
      <c r="G595" s="26"/>
      <c r="H595" s="56"/>
    </row>
    <row r="596" spans="1:8" ht="75">
      <c r="A596" s="113">
        <v>40847</v>
      </c>
      <c r="B596" s="2" t="s">
        <v>935</v>
      </c>
      <c r="C596" s="2" t="s">
        <v>1837</v>
      </c>
      <c r="D596" s="82"/>
      <c r="E596" s="26"/>
      <c r="F596" s="26">
        <v>862.44</v>
      </c>
      <c r="G596" s="26"/>
      <c r="H596" s="56"/>
    </row>
    <row r="597" spans="1:8" ht="30">
      <c r="A597" s="11">
        <v>40847</v>
      </c>
      <c r="B597" s="2" t="s">
        <v>936</v>
      </c>
      <c r="C597" s="2" t="s">
        <v>1837</v>
      </c>
      <c r="D597" s="82"/>
      <c r="E597" s="26"/>
      <c r="F597" s="26">
        <v>274.29</v>
      </c>
      <c r="G597" s="26"/>
      <c r="H597" s="56"/>
    </row>
    <row r="598" spans="1:8" ht="30">
      <c r="A598" s="113">
        <v>40847</v>
      </c>
      <c r="B598" s="2" t="s">
        <v>937</v>
      </c>
      <c r="C598" s="2" t="s">
        <v>1837</v>
      </c>
      <c r="D598" s="82"/>
      <c r="E598" s="26"/>
      <c r="F598" s="26">
        <v>684.3</v>
      </c>
      <c r="G598" s="26"/>
      <c r="H598" s="56"/>
    </row>
    <row r="599" spans="1:8" ht="30">
      <c r="A599" s="11">
        <v>40849</v>
      </c>
      <c r="B599" s="2" t="s">
        <v>1675</v>
      </c>
      <c r="C599" s="2" t="s">
        <v>1837</v>
      </c>
      <c r="D599" s="82"/>
      <c r="E599" s="26"/>
      <c r="F599" s="26">
        <v>147.9</v>
      </c>
      <c r="G599" s="26"/>
      <c r="H599" s="56"/>
    </row>
    <row r="600" spans="1:8" ht="30">
      <c r="A600" s="11">
        <v>40849</v>
      </c>
      <c r="B600" s="2" t="s">
        <v>938</v>
      </c>
      <c r="C600" s="2" t="s">
        <v>1837</v>
      </c>
      <c r="D600" s="82"/>
      <c r="E600" s="26"/>
      <c r="F600" s="26">
        <v>125</v>
      </c>
      <c r="G600" s="26"/>
      <c r="H600" s="55"/>
    </row>
    <row r="601" spans="1:8" ht="30">
      <c r="A601" s="11">
        <v>40849</v>
      </c>
      <c r="B601" s="2" t="s">
        <v>1675</v>
      </c>
      <c r="C601" s="2" t="s">
        <v>1837</v>
      </c>
      <c r="D601" s="82"/>
      <c r="E601" s="26"/>
      <c r="F601" s="26">
        <v>147.9</v>
      </c>
      <c r="G601" s="26"/>
      <c r="H601" s="55"/>
    </row>
    <row r="602" spans="1:8" ht="30">
      <c r="A602" s="11">
        <v>40849</v>
      </c>
      <c r="B602" s="2" t="s">
        <v>807</v>
      </c>
      <c r="C602" s="2" t="s">
        <v>1837</v>
      </c>
      <c r="D602" s="82"/>
      <c r="E602" s="26"/>
      <c r="F602" s="26">
        <v>92</v>
      </c>
      <c r="G602" s="26"/>
      <c r="H602" s="55"/>
    </row>
    <row r="603" spans="1:8" ht="30">
      <c r="A603" s="11">
        <v>40849</v>
      </c>
      <c r="B603" s="2" t="s">
        <v>1266</v>
      </c>
      <c r="C603" s="2" t="s">
        <v>1837</v>
      </c>
      <c r="D603" s="82"/>
      <c r="E603" s="26"/>
      <c r="F603" s="26">
        <v>25</v>
      </c>
      <c r="G603" s="26"/>
      <c r="H603" s="55"/>
    </row>
    <row r="604" spans="1:8" ht="30">
      <c r="A604" s="11">
        <v>40851</v>
      </c>
      <c r="B604" s="2" t="s">
        <v>810</v>
      </c>
      <c r="C604" s="2" t="s">
        <v>1837</v>
      </c>
      <c r="D604" s="82"/>
      <c r="E604" s="26"/>
      <c r="F604" s="26">
        <v>325</v>
      </c>
      <c r="G604" s="26"/>
      <c r="H604" s="55"/>
    </row>
    <row r="605" spans="1:8" ht="30">
      <c r="A605" s="11">
        <v>40852</v>
      </c>
      <c r="B605" s="2" t="s">
        <v>811</v>
      </c>
      <c r="C605" s="2" t="s">
        <v>1837</v>
      </c>
      <c r="D605" s="82"/>
      <c r="E605" s="26"/>
      <c r="F605" s="26">
        <v>428.2</v>
      </c>
      <c r="G605" s="26"/>
      <c r="H605" s="55"/>
    </row>
    <row r="606" spans="1:8" ht="60">
      <c r="A606" s="11">
        <v>40853</v>
      </c>
      <c r="B606" s="2" t="s">
        <v>812</v>
      </c>
      <c r="C606" s="2" t="s">
        <v>1837</v>
      </c>
      <c r="D606" s="82"/>
      <c r="E606" s="26"/>
      <c r="F606" s="26">
        <v>387.82</v>
      </c>
      <c r="G606" s="26"/>
      <c r="H606" s="55"/>
    </row>
    <row r="607" spans="1:10" ht="45">
      <c r="A607" s="125">
        <v>40853</v>
      </c>
      <c r="B607" s="126" t="s">
        <v>1930</v>
      </c>
      <c r="C607" s="126" t="s">
        <v>1837</v>
      </c>
      <c r="D607" s="127"/>
      <c r="E607" s="127"/>
      <c r="F607" s="127">
        <v>117.62</v>
      </c>
      <c r="G607" s="127"/>
      <c r="H607" s="128"/>
      <c r="I607" s="129"/>
      <c r="J607" s="129"/>
    </row>
    <row r="608" spans="1:8" ht="30">
      <c r="A608" s="11">
        <v>40854</v>
      </c>
      <c r="B608" s="2" t="s">
        <v>455</v>
      </c>
      <c r="C608" s="2" t="s">
        <v>1837</v>
      </c>
      <c r="D608" s="82"/>
      <c r="E608" s="26"/>
      <c r="F608" s="26">
        <v>181.16</v>
      </c>
      <c r="G608" s="26"/>
      <c r="H608" s="55"/>
    </row>
    <row r="609" spans="1:8" ht="60">
      <c r="A609" s="113">
        <v>40854</v>
      </c>
      <c r="B609" s="2" t="s">
        <v>939</v>
      </c>
      <c r="C609" s="2" t="s">
        <v>1837</v>
      </c>
      <c r="D609" s="82"/>
      <c r="E609" s="26"/>
      <c r="F609" s="26">
        <v>334.92</v>
      </c>
      <c r="G609" s="26"/>
      <c r="H609" s="115"/>
    </row>
    <row r="610" spans="1:8" ht="30">
      <c r="A610" s="11">
        <v>40854</v>
      </c>
      <c r="B610" s="2" t="s">
        <v>813</v>
      </c>
      <c r="C610" s="2" t="s">
        <v>1837</v>
      </c>
      <c r="D610" s="82"/>
      <c r="E610" s="26"/>
      <c r="F610" s="26">
        <v>297.47</v>
      </c>
      <c r="G610" s="26"/>
      <c r="H610" s="55"/>
    </row>
    <row r="611" spans="1:8" ht="45">
      <c r="A611" s="11">
        <v>40854</v>
      </c>
      <c r="B611" s="2" t="s">
        <v>892</v>
      </c>
      <c r="C611" s="2" t="s">
        <v>1837</v>
      </c>
      <c r="D611" s="82"/>
      <c r="E611" s="26"/>
      <c r="F611" s="26">
        <v>394.21</v>
      </c>
      <c r="G611" s="26"/>
      <c r="H611" s="55"/>
    </row>
    <row r="612" spans="1:8" ht="30">
      <c r="A612" s="11">
        <v>40855</v>
      </c>
      <c r="B612" s="2" t="s">
        <v>1677</v>
      </c>
      <c r="C612" s="2" t="s">
        <v>1837</v>
      </c>
      <c r="D612" s="82"/>
      <c r="E612" s="26"/>
      <c r="F612" s="26">
        <v>185.25</v>
      </c>
      <c r="G612" s="26"/>
      <c r="H612" s="55"/>
    </row>
    <row r="613" spans="1:8" ht="30">
      <c r="A613" s="11">
        <v>40855</v>
      </c>
      <c r="B613" s="2" t="s">
        <v>1678</v>
      </c>
      <c r="C613" s="2" t="s">
        <v>1837</v>
      </c>
      <c r="D613" s="82"/>
      <c r="E613" s="26"/>
      <c r="F613" s="26">
        <v>153.45</v>
      </c>
      <c r="G613" s="26"/>
      <c r="H613" s="55"/>
    </row>
    <row r="614" spans="1:8" ht="45">
      <c r="A614" s="11">
        <v>40858</v>
      </c>
      <c r="B614" s="2" t="s">
        <v>898</v>
      </c>
      <c r="C614" s="2" t="s">
        <v>1837</v>
      </c>
      <c r="D614" s="82"/>
      <c r="E614" s="26"/>
      <c r="F614" s="26">
        <v>18</v>
      </c>
      <c r="G614" s="26"/>
      <c r="H614" s="55"/>
    </row>
    <row r="615" spans="1:8" ht="75">
      <c r="A615" s="11">
        <v>40858</v>
      </c>
      <c r="B615" s="2" t="s">
        <v>900</v>
      </c>
      <c r="C615" s="2" t="s">
        <v>1837</v>
      </c>
      <c r="D615" s="82"/>
      <c r="E615" s="26"/>
      <c r="F615" s="26">
        <v>248</v>
      </c>
      <c r="G615" s="26"/>
      <c r="H615" s="55"/>
    </row>
    <row r="616" spans="1:8" ht="45">
      <c r="A616" s="11">
        <v>40858</v>
      </c>
      <c r="B616" s="2" t="s">
        <v>901</v>
      </c>
      <c r="C616" s="2" t="s">
        <v>1837</v>
      </c>
      <c r="D616" s="82"/>
      <c r="E616" s="26"/>
      <c r="F616" s="26">
        <v>235</v>
      </c>
      <c r="G616" s="26"/>
      <c r="H616" s="55"/>
    </row>
    <row r="617" spans="1:8" ht="45">
      <c r="A617" s="11">
        <v>40858</v>
      </c>
      <c r="B617" s="2" t="s">
        <v>902</v>
      </c>
      <c r="C617" s="2" t="s">
        <v>1837</v>
      </c>
      <c r="D617" s="82"/>
      <c r="E617" s="26"/>
      <c r="F617" s="26">
        <v>135</v>
      </c>
      <c r="G617" s="26"/>
      <c r="H617" s="55"/>
    </row>
    <row r="618" spans="1:8" ht="30">
      <c r="A618" s="11">
        <v>40858</v>
      </c>
      <c r="B618" s="2" t="s">
        <v>1684</v>
      </c>
      <c r="C618" s="2" t="s">
        <v>1837</v>
      </c>
      <c r="D618" s="82"/>
      <c r="E618" s="26"/>
      <c r="F618" s="26">
        <v>100</v>
      </c>
      <c r="G618" s="26"/>
      <c r="H618" s="55"/>
    </row>
    <row r="619" spans="1:8" ht="45">
      <c r="A619" s="113">
        <v>40861</v>
      </c>
      <c r="B619" s="2" t="s">
        <v>940</v>
      </c>
      <c r="C619" s="2" t="s">
        <v>1837</v>
      </c>
      <c r="D619" s="82"/>
      <c r="E619" s="26"/>
      <c r="F619" s="26">
        <v>338.6</v>
      </c>
      <c r="G619" s="26"/>
      <c r="H619" s="115"/>
    </row>
    <row r="620" spans="1:8" ht="30">
      <c r="A620" s="11">
        <v>40861</v>
      </c>
      <c r="B620" s="2" t="s">
        <v>1680</v>
      </c>
      <c r="C620" s="2" t="s">
        <v>1837</v>
      </c>
      <c r="D620" s="82"/>
      <c r="E620" s="26"/>
      <c r="F620" s="26">
        <v>75.4</v>
      </c>
      <c r="G620" s="26"/>
      <c r="H620" s="55"/>
    </row>
    <row r="621" spans="1:8" ht="30">
      <c r="A621" s="11">
        <v>40861</v>
      </c>
      <c r="B621" s="2" t="s">
        <v>1682</v>
      </c>
      <c r="C621" s="2" t="s">
        <v>1837</v>
      </c>
      <c r="D621" s="82"/>
      <c r="E621" s="26"/>
      <c r="F621" s="26">
        <v>195.2</v>
      </c>
      <c r="G621" s="26"/>
      <c r="H621" s="55"/>
    </row>
    <row r="622" spans="1:8" ht="30">
      <c r="A622" s="11">
        <v>40862</v>
      </c>
      <c r="B622" s="2" t="s">
        <v>904</v>
      </c>
      <c r="C622" s="2" t="s">
        <v>1837</v>
      </c>
      <c r="D622" s="82"/>
      <c r="E622" s="26"/>
      <c r="F622" s="26">
        <v>186.44</v>
      </c>
      <c r="G622" s="26"/>
      <c r="H622" s="55"/>
    </row>
    <row r="623" spans="1:8" ht="30">
      <c r="A623" s="11">
        <v>40862</v>
      </c>
      <c r="B623" s="2" t="s">
        <v>1683</v>
      </c>
      <c r="C623" s="2" t="s">
        <v>1837</v>
      </c>
      <c r="D623" s="82"/>
      <c r="E623" s="26"/>
      <c r="F623" s="26">
        <v>118.47</v>
      </c>
      <c r="G623" s="26"/>
      <c r="H623" s="55"/>
    </row>
    <row r="624" spans="1:8" ht="45">
      <c r="A624" s="11">
        <v>40862</v>
      </c>
      <c r="B624" s="2" t="s">
        <v>905</v>
      </c>
      <c r="C624" s="2" t="s">
        <v>1837</v>
      </c>
      <c r="D624" s="82">
        <v>435.1</v>
      </c>
      <c r="E624" s="26"/>
      <c r="F624" s="26"/>
      <c r="G624" s="26"/>
      <c r="H624" s="55"/>
    </row>
    <row r="625" spans="1:8" ht="30">
      <c r="A625" s="11">
        <v>40862</v>
      </c>
      <c r="B625" s="2" t="s">
        <v>456</v>
      </c>
      <c r="C625" s="2" t="s">
        <v>1837</v>
      </c>
      <c r="D625" s="82"/>
      <c r="E625" s="26"/>
      <c r="F625" s="26">
        <v>283.03</v>
      </c>
      <c r="G625" s="26"/>
      <c r="H625" s="55"/>
    </row>
    <row r="626" spans="1:8" ht="60">
      <c r="A626" s="11">
        <v>40862</v>
      </c>
      <c r="B626" s="2" t="s">
        <v>457</v>
      </c>
      <c r="C626" s="2" t="s">
        <v>1837</v>
      </c>
      <c r="D626" s="82"/>
      <c r="E626" s="26"/>
      <c r="F626" s="26">
        <v>480.21</v>
      </c>
      <c r="G626" s="26"/>
      <c r="H626" s="55"/>
    </row>
    <row r="627" spans="1:8" ht="30">
      <c r="A627" s="11">
        <v>40862</v>
      </c>
      <c r="B627" s="2" t="s">
        <v>458</v>
      </c>
      <c r="C627" s="2" t="s">
        <v>1837</v>
      </c>
      <c r="D627" s="82"/>
      <c r="E627" s="26"/>
      <c r="F627" s="26">
        <v>76.89</v>
      </c>
      <c r="G627" s="26"/>
      <c r="H627" s="55"/>
    </row>
    <row r="628" spans="1:8" ht="30">
      <c r="A628" s="11">
        <v>40862</v>
      </c>
      <c r="B628" s="2" t="s">
        <v>459</v>
      </c>
      <c r="C628" s="2" t="s">
        <v>1837</v>
      </c>
      <c r="D628" s="82"/>
      <c r="E628" s="26"/>
      <c r="F628" s="26">
        <v>73.77</v>
      </c>
      <c r="G628" s="26"/>
      <c r="H628" s="55"/>
    </row>
    <row r="629" spans="1:8" ht="30">
      <c r="A629" s="113">
        <v>40863</v>
      </c>
      <c r="B629" s="2" t="s">
        <v>454</v>
      </c>
      <c r="C629" s="2" t="s">
        <v>1837</v>
      </c>
      <c r="D629" s="82"/>
      <c r="E629" s="26"/>
      <c r="F629" s="26">
        <v>240.92</v>
      </c>
      <c r="G629" s="26"/>
      <c r="H629" s="56"/>
    </row>
    <row r="630" spans="1:8" ht="60">
      <c r="A630" s="11">
        <v>40863</v>
      </c>
      <c r="B630" s="2" t="s">
        <v>941</v>
      </c>
      <c r="C630" s="2" t="s">
        <v>1837</v>
      </c>
      <c r="D630" s="82"/>
      <c r="E630" s="26"/>
      <c r="F630" s="26">
        <v>247.04</v>
      </c>
      <c r="G630" s="26"/>
      <c r="H630" s="115"/>
    </row>
    <row r="631" spans="1:8" ht="30">
      <c r="A631" s="11">
        <v>40865</v>
      </c>
      <c r="B631" s="2" t="s">
        <v>907</v>
      </c>
      <c r="C631" s="2" t="s">
        <v>1837</v>
      </c>
      <c r="D631" s="82"/>
      <c r="E631" s="26"/>
      <c r="F631" s="26">
        <v>126.63</v>
      </c>
      <c r="G631" s="26"/>
      <c r="H631" s="55"/>
    </row>
    <row r="632" spans="1:8" ht="60">
      <c r="A632" s="11">
        <v>40866</v>
      </c>
      <c r="B632" s="2" t="s">
        <v>908</v>
      </c>
      <c r="C632" s="2" t="s">
        <v>1837</v>
      </c>
      <c r="D632" s="82"/>
      <c r="E632" s="26"/>
      <c r="F632" s="26">
        <v>1194</v>
      </c>
      <c r="G632" s="26"/>
      <c r="H632" s="55"/>
    </row>
    <row r="633" spans="1:8" ht="30">
      <c r="A633" s="11">
        <v>40866</v>
      </c>
      <c r="B633" s="2" t="s">
        <v>1782</v>
      </c>
      <c r="C633" s="2" t="s">
        <v>1837</v>
      </c>
      <c r="D633" s="82"/>
      <c r="E633" s="26"/>
      <c r="F633" s="26">
        <v>138</v>
      </c>
      <c r="G633" s="26"/>
      <c r="H633" s="55"/>
    </row>
    <row r="634" spans="1:8" ht="30">
      <c r="A634" s="11">
        <v>40868</v>
      </c>
      <c r="B634" s="2" t="s">
        <v>1875</v>
      </c>
      <c r="C634" s="2" t="s">
        <v>1837</v>
      </c>
      <c r="D634" s="82"/>
      <c r="E634" s="26"/>
      <c r="F634" s="26">
        <v>300</v>
      </c>
      <c r="G634" s="26"/>
      <c r="H634" s="55"/>
    </row>
    <row r="635" spans="1:8" ht="30">
      <c r="A635" s="113">
        <v>40869</v>
      </c>
      <c r="B635" s="2" t="s">
        <v>1785</v>
      </c>
      <c r="C635" s="2" t="s">
        <v>1837</v>
      </c>
      <c r="D635" s="82"/>
      <c r="E635" s="26"/>
      <c r="F635" s="26">
        <v>374.32</v>
      </c>
      <c r="G635" s="26"/>
      <c r="H635" s="55"/>
    </row>
    <row r="636" spans="1:8" ht="30">
      <c r="A636" s="11">
        <v>40869</v>
      </c>
      <c r="B636" s="2" t="s">
        <v>1786</v>
      </c>
      <c r="C636" s="2" t="s">
        <v>1837</v>
      </c>
      <c r="D636" s="82"/>
      <c r="E636" s="26"/>
      <c r="F636" s="26">
        <v>104.07</v>
      </c>
      <c r="G636" s="26"/>
      <c r="H636" s="55"/>
    </row>
    <row r="637" spans="1:8" ht="30">
      <c r="A637" s="11">
        <v>40870</v>
      </c>
      <c r="B637" s="2" t="s">
        <v>915</v>
      </c>
      <c r="C637" s="2" t="s">
        <v>1837</v>
      </c>
      <c r="D637" s="82"/>
      <c r="E637" s="26"/>
      <c r="F637" s="26">
        <v>187.5</v>
      </c>
      <c r="G637" s="26"/>
      <c r="H637" s="55"/>
    </row>
    <row r="638" spans="1:8" ht="30">
      <c r="A638" s="11">
        <v>40870</v>
      </c>
      <c r="B638" s="2" t="s">
        <v>916</v>
      </c>
      <c r="C638" s="2" t="s">
        <v>1837</v>
      </c>
      <c r="D638" s="82"/>
      <c r="E638" s="26"/>
      <c r="F638" s="26">
        <v>579.6</v>
      </c>
      <c r="G638" s="26"/>
      <c r="H638" s="55"/>
    </row>
    <row r="639" spans="1:8" ht="30">
      <c r="A639" s="11">
        <v>40870</v>
      </c>
      <c r="B639" s="2" t="s">
        <v>1787</v>
      </c>
      <c r="C639" s="2" t="s">
        <v>1837</v>
      </c>
      <c r="D639" s="82"/>
      <c r="E639" s="26"/>
      <c r="F639" s="26">
        <v>255.67</v>
      </c>
      <c r="G639" s="26"/>
      <c r="H639" s="55"/>
    </row>
    <row r="640" spans="1:8" ht="30">
      <c r="A640" s="113">
        <v>40870</v>
      </c>
      <c r="B640" s="2" t="s">
        <v>917</v>
      </c>
      <c r="C640" s="2" t="s">
        <v>1837</v>
      </c>
      <c r="D640" s="82"/>
      <c r="E640" s="26"/>
      <c r="F640" s="26">
        <v>119.67</v>
      </c>
      <c r="G640" s="26"/>
      <c r="H640" s="55"/>
    </row>
    <row r="641" spans="1:8" ht="60">
      <c r="A641" s="11">
        <v>40871</v>
      </c>
      <c r="B641" s="2" t="s">
        <v>918</v>
      </c>
      <c r="C641" s="2" t="s">
        <v>1837</v>
      </c>
      <c r="D641" s="82"/>
      <c r="E641" s="26"/>
      <c r="F641" s="26">
        <v>481.34</v>
      </c>
      <c r="G641" s="26"/>
      <c r="H641" s="55"/>
    </row>
    <row r="642" spans="1:8" ht="60">
      <c r="A642" s="113">
        <v>40874</v>
      </c>
      <c r="B642" s="2" t="s">
        <v>923</v>
      </c>
      <c r="C642" s="2" t="s">
        <v>1837</v>
      </c>
      <c r="D642" s="82"/>
      <c r="E642" s="26"/>
      <c r="F642" s="26">
        <v>185.83</v>
      </c>
      <c r="G642" s="26"/>
      <c r="H642" s="55"/>
    </row>
    <row r="643" spans="1:8" ht="30">
      <c r="A643" s="11">
        <v>40874</v>
      </c>
      <c r="B643" s="2" t="s">
        <v>460</v>
      </c>
      <c r="C643" s="2" t="s">
        <v>1837</v>
      </c>
      <c r="D643" s="82"/>
      <c r="E643" s="26"/>
      <c r="F643" s="26">
        <v>91.85</v>
      </c>
      <c r="G643" s="26"/>
      <c r="H643" s="55"/>
    </row>
    <row r="644" spans="1:8" ht="30">
      <c r="A644" s="11">
        <v>40875</v>
      </c>
      <c r="B644" s="2" t="s">
        <v>461</v>
      </c>
      <c r="C644" s="2" t="s">
        <v>1837</v>
      </c>
      <c r="D644" s="82"/>
      <c r="E644" s="26"/>
      <c r="F644" s="26">
        <v>108.95</v>
      </c>
      <c r="G644" s="26"/>
      <c r="H644" s="55"/>
    </row>
    <row r="645" spans="1:8" ht="30">
      <c r="A645" s="11">
        <v>40875</v>
      </c>
      <c r="B645" s="2" t="s">
        <v>462</v>
      </c>
      <c r="C645" s="2" t="s">
        <v>1837</v>
      </c>
      <c r="D645" s="82">
        <v>341.7</v>
      </c>
      <c r="E645" s="26"/>
      <c r="F645" s="26"/>
      <c r="G645" s="26"/>
      <c r="H645" s="55"/>
    </row>
    <row r="646" spans="1:8" ht="30">
      <c r="A646" s="11">
        <v>40875</v>
      </c>
      <c r="B646" s="2" t="s">
        <v>463</v>
      </c>
      <c r="C646" s="2" t="s">
        <v>1837</v>
      </c>
      <c r="D646" s="82"/>
      <c r="E646" s="26"/>
      <c r="F646" s="26">
        <v>135.39</v>
      </c>
      <c r="G646" s="26"/>
      <c r="H646" s="55"/>
    </row>
    <row r="647" spans="1:8" ht="75">
      <c r="A647" s="113">
        <v>40875</v>
      </c>
      <c r="B647" s="2" t="s">
        <v>926</v>
      </c>
      <c r="C647" s="2" t="s">
        <v>1837</v>
      </c>
      <c r="D647" s="82"/>
      <c r="E647" s="26"/>
      <c r="F647" s="26">
        <v>712.96</v>
      </c>
      <c r="G647" s="26"/>
      <c r="H647" s="55"/>
    </row>
    <row r="648" spans="1:8" ht="75">
      <c r="A648" s="11">
        <v>40875</v>
      </c>
      <c r="B648" s="2" t="s">
        <v>465</v>
      </c>
      <c r="C648" s="2" t="s">
        <v>1837</v>
      </c>
      <c r="D648" s="82"/>
      <c r="E648" s="26"/>
      <c r="F648" s="26">
        <v>513.18</v>
      </c>
      <c r="G648" s="26"/>
      <c r="H648" s="55"/>
    </row>
    <row r="649" spans="1:8" ht="45">
      <c r="A649" s="125">
        <v>40876</v>
      </c>
      <c r="B649" s="126" t="s">
        <v>2341</v>
      </c>
      <c r="C649" s="2" t="s">
        <v>1837</v>
      </c>
      <c r="D649" s="127"/>
      <c r="E649" s="127"/>
      <c r="F649" s="127">
        <v>977.8</v>
      </c>
      <c r="G649" s="26"/>
      <c r="H649" s="56"/>
    </row>
    <row r="650" spans="1:10" ht="30">
      <c r="A650" s="125">
        <v>40878</v>
      </c>
      <c r="B650" s="126" t="s">
        <v>691</v>
      </c>
      <c r="C650" s="126" t="s">
        <v>1837</v>
      </c>
      <c r="D650" s="127"/>
      <c r="E650" s="127"/>
      <c r="F650" s="127">
        <v>95.87</v>
      </c>
      <c r="G650" s="127"/>
      <c r="H650" s="128"/>
      <c r="I650" s="129"/>
      <c r="J650" s="129"/>
    </row>
    <row r="651" spans="1:10" ht="30">
      <c r="A651" s="125">
        <v>40878</v>
      </c>
      <c r="B651" s="126" t="s">
        <v>692</v>
      </c>
      <c r="C651" s="126" t="s">
        <v>1837</v>
      </c>
      <c r="D651" s="127"/>
      <c r="E651" s="127"/>
      <c r="F651" s="127">
        <v>50.72</v>
      </c>
      <c r="G651" s="127"/>
      <c r="H651" s="128"/>
      <c r="I651" s="129"/>
      <c r="J651" s="129"/>
    </row>
    <row r="652" spans="1:10" ht="30">
      <c r="A652" s="125">
        <v>40878</v>
      </c>
      <c r="B652" s="126" t="s">
        <v>1933</v>
      </c>
      <c r="C652" s="126" t="s">
        <v>1837</v>
      </c>
      <c r="D652" s="127"/>
      <c r="E652" s="127"/>
      <c r="F652" s="127">
        <v>383.94</v>
      </c>
      <c r="G652" s="127"/>
      <c r="H652" s="128"/>
      <c r="I652" s="129"/>
      <c r="J652" s="129"/>
    </row>
    <row r="653" spans="1:10" ht="75">
      <c r="A653" s="125">
        <v>40878</v>
      </c>
      <c r="B653" s="126" t="s">
        <v>693</v>
      </c>
      <c r="C653" s="2" t="s">
        <v>1837</v>
      </c>
      <c r="D653" s="127"/>
      <c r="E653" s="127"/>
      <c r="F653" s="127">
        <v>877.45</v>
      </c>
      <c r="G653" s="127"/>
      <c r="H653" s="128"/>
      <c r="I653" s="129"/>
      <c r="J653" s="129"/>
    </row>
    <row r="654" spans="1:8" ht="30">
      <c r="A654" s="11">
        <v>40880</v>
      </c>
      <c r="B654" s="2" t="s">
        <v>694</v>
      </c>
      <c r="C654" s="2" t="s">
        <v>1837</v>
      </c>
      <c r="D654" s="26"/>
      <c r="E654" s="26"/>
      <c r="F654" s="26">
        <v>274.59</v>
      </c>
      <c r="G654" s="26"/>
      <c r="H654" s="55"/>
    </row>
    <row r="655" spans="1:8" ht="30">
      <c r="A655" s="11">
        <v>40880</v>
      </c>
      <c r="B655" s="2" t="s">
        <v>695</v>
      </c>
      <c r="C655" s="2" t="s">
        <v>1837</v>
      </c>
      <c r="D655" s="26"/>
      <c r="E655" s="26"/>
      <c r="F655" s="26">
        <v>147.76</v>
      </c>
      <c r="G655" s="26"/>
      <c r="H655" s="55"/>
    </row>
    <row r="656" spans="1:8" ht="75">
      <c r="A656" s="11">
        <v>40880</v>
      </c>
      <c r="B656" s="2" t="s">
        <v>1934</v>
      </c>
      <c r="C656" s="2" t="s">
        <v>1837</v>
      </c>
      <c r="D656" s="26"/>
      <c r="E656" s="26"/>
      <c r="F656" s="26">
        <v>775.87</v>
      </c>
      <c r="G656" s="26"/>
      <c r="H656" s="55"/>
    </row>
    <row r="657" spans="1:8" ht="30">
      <c r="A657" s="11">
        <v>40880</v>
      </c>
      <c r="B657" s="2" t="s">
        <v>696</v>
      </c>
      <c r="C657" s="2" t="s">
        <v>1837</v>
      </c>
      <c r="D657" s="26"/>
      <c r="E657" s="26"/>
      <c r="F657" s="26">
        <v>48.4</v>
      </c>
      <c r="G657" s="26"/>
      <c r="H657" s="55"/>
    </row>
    <row r="658" spans="1:8" ht="90">
      <c r="A658" s="11">
        <v>40882</v>
      </c>
      <c r="B658" s="2" t="s">
        <v>1935</v>
      </c>
      <c r="C658" s="2" t="s">
        <v>1837</v>
      </c>
      <c r="D658" s="26"/>
      <c r="E658" s="26"/>
      <c r="F658" s="26">
        <v>1107.15</v>
      </c>
      <c r="G658" s="26"/>
      <c r="H658" s="55"/>
    </row>
    <row r="659" spans="1:8" ht="30">
      <c r="A659" s="11">
        <v>40882</v>
      </c>
      <c r="B659" s="2" t="s">
        <v>1598</v>
      </c>
      <c r="C659" s="2" t="s">
        <v>1837</v>
      </c>
      <c r="D659" s="26"/>
      <c r="E659" s="26"/>
      <c r="F659" s="26">
        <v>39.59</v>
      </c>
      <c r="G659" s="26"/>
      <c r="H659" s="55"/>
    </row>
    <row r="660" spans="1:8" ht="30">
      <c r="A660" s="11">
        <v>40882</v>
      </c>
      <c r="B660" s="2" t="s">
        <v>1161</v>
      </c>
      <c r="C660" s="2" t="s">
        <v>1837</v>
      </c>
      <c r="D660" s="26"/>
      <c r="E660" s="26"/>
      <c r="F660" s="26">
        <v>146.34</v>
      </c>
      <c r="G660" s="26"/>
      <c r="H660" s="55"/>
    </row>
    <row r="661" spans="1:8" ht="30">
      <c r="A661" s="11">
        <v>40882</v>
      </c>
      <c r="B661" s="2" t="s">
        <v>1936</v>
      </c>
      <c r="C661" s="2" t="s">
        <v>1837</v>
      </c>
      <c r="D661" s="26"/>
      <c r="E661" s="26"/>
      <c r="F661" s="26">
        <v>158.86</v>
      </c>
      <c r="G661" s="26"/>
      <c r="H661" s="55"/>
    </row>
    <row r="662" spans="1:8" ht="30">
      <c r="A662" s="11">
        <v>40882</v>
      </c>
      <c r="B662" s="2" t="s">
        <v>1937</v>
      </c>
      <c r="C662" s="2" t="s">
        <v>1837</v>
      </c>
      <c r="D662" s="26"/>
      <c r="E662" s="26"/>
      <c r="F662" s="26">
        <v>219.92</v>
      </c>
      <c r="G662" s="26"/>
      <c r="H662" s="55"/>
    </row>
    <row r="663" spans="1:8" ht="30">
      <c r="A663" s="11">
        <v>40882</v>
      </c>
      <c r="B663" s="2" t="s">
        <v>1162</v>
      </c>
      <c r="C663" s="2" t="s">
        <v>1837</v>
      </c>
      <c r="D663" s="26"/>
      <c r="E663" s="26"/>
      <c r="F663" s="26">
        <v>77.8</v>
      </c>
      <c r="G663" s="26"/>
      <c r="H663" s="55"/>
    </row>
    <row r="664" spans="1:8" ht="30">
      <c r="A664" s="11">
        <v>40886</v>
      </c>
      <c r="B664" s="2" t="s">
        <v>1168</v>
      </c>
      <c r="C664" s="2" t="s">
        <v>1837</v>
      </c>
      <c r="D664" s="26"/>
      <c r="E664" s="26"/>
      <c r="F664" s="26">
        <v>195.14</v>
      </c>
      <c r="G664" s="26"/>
      <c r="H664" s="55"/>
    </row>
    <row r="665" spans="1:8" ht="30">
      <c r="A665" s="11">
        <v>40890</v>
      </c>
      <c r="B665" s="2" t="s">
        <v>1875</v>
      </c>
      <c r="C665" s="2" t="s">
        <v>1837</v>
      </c>
      <c r="D665" s="26"/>
      <c r="E665" s="26"/>
      <c r="F665" s="26">
        <v>300</v>
      </c>
      <c r="G665" s="26"/>
      <c r="H665" s="55"/>
    </row>
    <row r="666" spans="1:8" ht="45">
      <c r="A666" s="11">
        <v>40890</v>
      </c>
      <c r="B666" s="2" t="s">
        <v>1945</v>
      </c>
      <c r="C666" s="2" t="s">
        <v>1837</v>
      </c>
      <c r="D666" s="26"/>
      <c r="E666" s="26"/>
      <c r="F666" s="26">
        <v>100</v>
      </c>
      <c r="G666" s="26"/>
      <c r="H666" s="55"/>
    </row>
    <row r="667" spans="1:8" ht="30">
      <c r="A667" s="11">
        <v>40890</v>
      </c>
      <c r="B667" s="2" t="s">
        <v>1169</v>
      </c>
      <c r="C667" s="2" t="s">
        <v>1837</v>
      </c>
      <c r="D667" s="26"/>
      <c r="E667" s="26"/>
      <c r="F667" s="26">
        <v>200.58</v>
      </c>
      <c r="G667" s="26"/>
      <c r="H667" s="55"/>
    </row>
    <row r="668" spans="1:8" ht="30">
      <c r="A668" s="11">
        <v>40890</v>
      </c>
      <c r="B668" s="2" t="s">
        <v>53</v>
      </c>
      <c r="C668" s="2" t="s">
        <v>1837</v>
      </c>
      <c r="D668" s="26"/>
      <c r="E668" s="26"/>
      <c r="F668" s="26">
        <v>19.89</v>
      </c>
      <c r="G668" s="26"/>
      <c r="H668" s="55"/>
    </row>
    <row r="669" spans="1:8" ht="30">
      <c r="A669" s="11">
        <v>40890</v>
      </c>
      <c r="B669" s="2" t="s">
        <v>1170</v>
      </c>
      <c r="C669" s="2" t="s">
        <v>1837</v>
      </c>
      <c r="D669" s="26"/>
      <c r="E669" s="26"/>
      <c r="F669" s="26">
        <v>88.56</v>
      </c>
      <c r="G669" s="26"/>
      <c r="H669" s="55"/>
    </row>
    <row r="670" spans="1:8" ht="45">
      <c r="A670" s="11">
        <v>40891</v>
      </c>
      <c r="B670" s="2" t="s">
        <v>1172</v>
      </c>
      <c r="C670" s="2" t="s">
        <v>1837</v>
      </c>
      <c r="D670" s="26"/>
      <c r="E670" s="26"/>
      <c r="F670" s="26">
        <v>240.8</v>
      </c>
      <c r="G670" s="26"/>
      <c r="H670" s="55"/>
    </row>
    <row r="671" spans="1:8" ht="30">
      <c r="A671" s="11">
        <v>40891</v>
      </c>
      <c r="B671" s="2" t="s">
        <v>1173</v>
      </c>
      <c r="C671" s="2" t="s">
        <v>1837</v>
      </c>
      <c r="D671" s="26"/>
      <c r="E671" s="26"/>
      <c r="F671" s="26">
        <v>306.9</v>
      </c>
      <c r="G671" s="26"/>
      <c r="H671" s="55"/>
    </row>
    <row r="672" spans="1:8" ht="45">
      <c r="A672" s="11">
        <v>40891</v>
      </c>
      <c r="B672" s="2" t="s">
        <v>1174</v>
      </c>
      <c r="C672" s="2" t="s">
        <v>1837</v>
      </c>
      <c r="D672" s="26"/>
      <c r="E672" s="26"/>
      <c r="F672" s="26">
        <v>957.6</v>
      </c>
      <c r="G672" s="26"/>
      <c r="H672" s="55"/>
    </row>
    <row r="673" spans="1:8" ht="30">
      <c r="A673" s="11">
        <v>40891</v>
      </c>
      <c r="B673" s="2" t="s">
        <v>1175</v>
      </c>
      <c r="C673" s="2" t="s">
        <v>1837</v>
      </c>
      <c r="D673" s="26"/>
      <c r="E673" s="26"/>
      <c r="F673" s="26">
        <v>71.47</v>
      </c>
      <c r="G673" s="26"/>
      <c r="H673" s="55"/>
    </row>
    <row r="674" spans="1:8" ht="30">
      <c r="A674" s="11">
        <v>40891</v>
      </c>
      <c r="B674" s="2" t="s">
        <v>1176</v>
      </c>
      <c r="C674" s="2" t="s">
        <v>1837</v>
      </c>
      <c r="D674" s="26"/>
      <c r="E674" s="26"/>
      <c r="F674" s="26">
        <v>298.99</v>
      </c>
      <c r="G674" s="26"/>
      <c r="H674" s="55"/>
    </row>
    <row r="675" spans="1:8" ht="75">
      <c r="A675" s="11">
        <v>40892</v>
      </c>
      <c r="B675" s="2" t="s">
        <v>1178</v>
      </c>
      <c r="C675" s="2" t="s">
        <v>1837</v>
      </c>
      <c r="D675" s="26"/>
      <c r="E675" s="26"/>
      <c r="F675" s="26">
        <v>456.28</v>
      </c>
      <c r="G675" s="26"/>
      <c r="H675" s="55"/>
    </row>
    <row r="676" spans="1:8" ht="30">
      <c r="A676" s="11">
        <v>40892</v>
      </c>
      <c r="B676" s="2" t="s">
        <v>213</v>
      </c>
      <c r="C676" s="2" t="s">
        <v>1837</v>
      </c>
      <c r="D676" s="26"/>
      <c r="E676" s="26"/>
      <c r="F676" s="26">
        <v>59.97</v>
      </c>
      <c r="G676" s="26"/>
      <c r="H676" s="55"/>
    </row>
    <row r="677" spans="1:8" ht="30">
      <c r="A677" s="11">
        <v>40892</v>
      </c>
      <c r="B677" s="2" t="s">
        <v>1179</v>
      </c>
      <c r="C677" s="2" t="s">
        <v>1837</v>
      </c>
      <c r="D677" s="26"/>
      <c r="E677" s="26"/>
      <c r="F677" s="26">
        <v>321.51</v>
      </c>
      <c r="G677" s="26"/>
      <c r="H677" s="55"/>
    </row>
    <row r="678" spans="1:8" ht="30">
      <c r="A678" s="11">
        <v>40892</v>
      </c>
      <c r="B678" s="2" t="s">
        <v>1950</v>
      </c>
      <c r="C678" s="2" t="s">
        <v>1837</v>
      </c>
      <c r="D678" s="26"/>
      <c r="E678" s="26"/>
      <c r="F678" s="26">
        <v>119.12</v>
      </c>
      <c r="G678" s="26"/>
      <c r="H678" s="55"/>
    </row>
    <row r="679" spans="1:8" ht="45">
      <c r="A679" s="11">
        <v>40893</v>
      </c>
      <c r="B679" s="2" t="s">
        <v>162</v>
      </c>
      <c r="C679" s="2" t="s">
        <v>1837</v>
      </c>
      <c r="D679" s="26"/>
      <c r="E679" s="26"/>
      <c r="F679" s="26">
        <v>291.65</v>
      </c>
      <c r="G679" s="26"/>
      <c r="H679" s="55"/>
    </row>
    <row r="680" spans="1:8" ht="30">
      <c r="A680" s="11">
        <v>40899</v>
      </c>
      <c r="B680" s="2" t="s">
        <v>1183</v>
      </c>
      <c r="C680" s="2" t="s">
        <v>1837</v>
      </c>
      <c r="D680" s="26"/>
      <c r="E680" s="26"/>
      <c r="F680" s="26">
        <v>85</v>
      </c>
      <c r="G680" s="26"/>
      <c r="H680" s="55"/>
    </row>
    <row r="681" spans="1:8" ht="30">
      <c r="A681" s="11">
        <v>40899</v>
      </c>
      <c r="B681" s="2" t="s">
        <v>831</v>
      </c>
      <c r="C681" s="2" t="s">
        <v>1837</v>
      </c>
      <c r="D681" s="26"/>
      <c r="E681" s="26"/>
      <c r="F681" s="26">
        <v>116.02</v>
      </c>
      <c r="G681" s="26"/>
      <c r="H681" s="55"/>
    </row>
    <row r="682" spans="1:8" ht="30">
      <c r="A682" s="11">
        <v>40902</v>
      </c>
      <c r="B682" s="2" t="s">
        <v>1956</v>
      </c>
      <c r="C682" s="2" t="s">
        <v>1837</v>
      </c>
      <c r="D682" s="26"/>
      <c r="E682" s="26"/>
      <c r="F682" s="26">
        <v>237.46</v>
      </c>
      <c r="G682" s="26"/>
      <c r="H682" s="55"/>
    </row>
    <row r="683" spans="1:8" ht="30">
      <c r="A683" s="11">
        <v>40903</v>
      </c>
      <c r="B683" s="2" t="s">
        <v>1969</v>
      </c>
      <c r="C683" s="2" t="s">
        <v>1837</v>
      </c>
      <c r="D683" s="26"/>
      <c r="E683" s="26"/>
      <c r="F683" s="26">
        <v>283.25</v>
      </c>
      <c r="G683" s="26"/>
      <c r="H683" s="130"/>
    </row>
    <row r="684" spans="1:8" ht="45">
      <c r="A684" s="11">
        <v>40904</v>
      </c>
      <c r="B684" s="2" t="s">
        <v>1959</v>
      </c>
      <c r="C684" s="2" t="s">
        <v>1837</v>
      </c>
      <c r="D684" s="26"/>
      <c r="E684" s="26"/>
      <c r="F684" s="26">
        <v>489.92</v>
      </c>
      <c r="G684" s="26"/>
      <c r="H684" s="55"/>
    </row>
    <row r="685" spans="1:8" ht="30">
      <c r="A685" s="11">
        <v>40904</v>
      </c>
      <c r="B685" s="2" t="s">
        <v>1960</v>
      </c>
      <c r="C685" s="2" t="s">
        <v>1837</v>
      </c>
      <c r="D685" s="26"/>
      <c r="E685" s="26"/>
      <c r="F685" s="26">
        <v>649.99</v>
      </c>
      <c r="G685" s="26"/>
      <c r="H685" s="55"/>
    </row>
    <row r="686" spans="1:8" ht="30">
      <c r="A686" s="11">
        <v>40904</v>
      </c>
      <c r="B686" s="2" t="s">
        <v>1971</v>
      </c>
      <c r="C686" s="2" t="s">
        <v>1837</v>
      </c>
      <c r="D686" s="26"/>
      <c r="E686" s="26"/>
      <c r="F686" s="26">
        <v>502.58</v>
      </c>
      <c r="G686" s="26"/>
      <c r="H686" s="130"/>
    </row>
    <row r="687" spans="1:8" ht="30">
      <c r="A687" s="11">
        <v>40905</v>
      </c>
      <c r="B687" s="2" t="s">
        <v>1974</v>
      </c>
      <c r="C687" s="2" t="s">
        <v>1837</v>
      </c>
      <c r="D687" s="26"/>
      <c r="E687" s="26"/>
      <c r="F687" s="26">
        <v>552.96</v>
      </c>
      <c r="G687" s="26"/>
      <c r="H687" s="130"/>
    </row>
    <row r="688" spans="1:8" ht="30">
      <c r="A688" s="11">
        <v>40905</v>
      </c>
      <c r="B688" s="2" t="s">
        <v>1975</v>
      </c>
      <c r="C688" s="2" t="s">
        <v>1837</v>
      </c>
      <c r="D688" s="26"/>
      <c r="E688" s="26"/>
      <c r="F688" s="26">
        <v>483.49</v>
      </c>
      <c r="G688" s="26"/>
      <c r="H688" s="130"/>
    </row>
    <row r="689" spans="1:8" ht="30">
      <c r="A689" s="11">
        <v>40906</v>
      </c>
      <c r="B689" s="2" t="s">
        <v>1875</v>
      </c>
      <c r="C689" s="2" t="s">
        <v>1837</v>
      </c>
      <c r="D689" s="26"/>
      <c r="E689" s="26"/>
      <c r="F689" s="26">
        <v>300</v>
      </c>
      <c r="G689" s="26"/>
      <c r="H689" s="55"/>
    </row>
    <row r="690" spans="1:8" ht="30">
      <c r="A690" s="11">
        <v>40736</v>
      </c>
      <c r="B690" s="2" t="s">
        <v>1607</v>
      </c>
      <c r="C690" s="2" t="s">
        <v>1765</v>
      </c>
      <c r="D690" s="26"/>
      <c r="E690" s="26"/>
      <c r="F690" s="26">
        <v>337.47</v>
      </c>
      <c r="G690" s="26"/>
      <c r="H690" s="55"/>
    </row>
    <row r="691" spans="1:8" ht="30">
      <c r="A691" s="11">
        <v>40737</v>
      </c>
      <c r="B691" s="2" t="s">
        <v>1764</v>
      </c>
      <c r="C691" s="2" t="s">
        <v>1765</v>
      </c>
      <c r="D691" s="26"/>
      <c r="E691" s="26"/>
      <c r="F691" s="26">
        <v>517.01</v>
      </c>
      <c r="G691" s="26"/>
      <c r="H691" s="55"/>
    </row>
    <row r="692" spans="1:8" ht="30">
      <c r="A692" s="11">
        <v>40737</v>
      </c>
      <c r="B692" s="2" t="s">
        <v>1766</v>
      </c>
      <c r="C692" s="2" t="s">
        <v>1765</v>
      </c>
      <c r="D692" s="26"/>
      <c r="E692" s="26"/>
      <c r="F692" s="26">
        <v>5.99</v>
      </c>
      <c r="G692" s="26"/>
      <c r="H692" s="55"/>
    </row>
    <row r="693" spans="1:8" ht="30">
      <c r="A693" s="11">
        <v>40737</v>
      </c>
      <c r="B693" s="2" t="s">
        <v>1767</v>
      </c>
      <c r="C693" s="2" t="s">
        <v>1765</v>
      </c>
      <c r="D693" s="26"/>
      <c r="E693" s="26"/>
      <c r="F693" s="26">
        <v>240.72</v>
      </c>
      <c r="G693" s="26"/>
      <c r="H693" s="55"/>
    </row>
    <row r="694" spans="1:8" ht="45">
      <c r="A694" s="11">
        <v>40737</v>
      </c>
      <c r="B694" s="2" t="s">
        <v>1613</v>
      </c>
      <c r="C694" s="2" t="s">
        <v>1765</v>
      </c>
      <c r="D694" s="26"/>
      <c r="E694" s="26"/>
      <c r="F694" s="26">
        <v>980.78</v>
      </c>
      <c r="G694" s="26"/>
      <c r="H694" s="55"/>
    </row>
    <row r="695" spans="1:8" ht="30">
      <c r="A695" s="11">
        <v>40739</v>
      </c>
      <c r="B695" s="2" t="s">
        <v>1770</v>
      </c>
      <c r="C695" s="2" t="s">
        <v>1765</v>
      </c>
      <c r="D695" s="26"/>
      <c r="E695" s="26"/>
      <c r="F695" s="26">
        <v>43.95</v>
      </c>
      <c r="G695" s="26"/>
      <c r="H695" s="55"/>
    </row>
    <row r="696" spans="1:8" ht="30">
      <c r="A696" s="11">
        <v>40742</v>
      </c>
      <c r="B696" s="2" t="s">
        <v>1771</v>
      </c>
      <c r="C696" s="2" t="s">
        <v>1765</v>
      </c>
      <c r="D696" s="26"/>
      <c r="E696" s="26"/>
      <c r="F696" s="26">
        <v>284.54</v>
      </c>
      <c r="G696" s="26"/>
      <c r="H696" s="55"/>
    </row>
    <row r="697" spans="1:10" s="89" customFormat="1" ht="30">
      <c r="A697" s="11">
        <v>40742</v>
      </c>
      <c r="B697" s="2" t="s">
        <v>1772</v>
      </c>
      <c r="C697" s="2" t="s">
        <v>1765</v>
      </c>
      <c r="D697" s="26"/>
      <c r="E697" s="26"/>
      <c r="F697" s="26">
        <v>87.31</v>
      </c>
      <c r="G697" s="26"/>
      <c r="H697" s="55"/>
      <c r="I697" s="12"/>
      <c r="J697" s="12"/>
    </row>
    <row r="698" spans="1:10" s="89" customFormat="1" ht="30">
      <c r="A698" s="11">
        <v>40747</v>
      </c>
      <c r="B698" s="2" t="s">
        <v>1910</v>
      </c>
      <c r="C698" s="2" t="s">
        <v>1765</v>
      </c>
      <c r="D698" s="26"/>
      <c r="E698" s="26"/>
      <c r="F698" s="26">
        <v>37</v>
      </c>
      <c r="G698" s="26"/>
      <c r="H698" s="55"/>
      <c r="I698" s="12"/>
      <c r="J698" s="12"/>
    </row>
    <row r="699" spans="1:10" s="89" customFormat="1" ht="15">
      <c r="A699" s="11">
        <v>40559</v>
      </c>
      <c r="B699" s="2" t="s">
        <v>550</v>
      </c>
      <c r="C699" s="2" t="s">
        <v>1832</v>
      </c>
      <c r="D699" s="26"/>
      <c r="E699" s="26"/>
      <c r="F699" s="26">
        <v>190.71</v>
      </c>
      <c r="G699" s="26"/>
      <c r="H699" s="55"/>
      <c r="I699" s="12"/>
      <c r="J699" s="12"/>
    </row>
    <row r="700" spans="1:8" ht="45">
      <c r="A700" s="11">
        <v>40611</v>
      </c>
      <c r="B700" s="2" t="s">
        <v>216</v>
      </c>
      <c r="C700" s="2" t="s">
        <v>1832</v>
      </c>
      <c r="D700" s="26"/>
      <c r="E700" s="26"/>
      <c r="F700" s="26">
        <v>586.1</v>
      </c>
      <c r="G700" s="26"/>
      <c r="H700" s="55"/>
    </row>
    <row r="701" spans="1:8" ht="45">
      <c r="A701" s="11">
        <v>40614</v>
      </c>
      <c r="B701" s="2" t="s">
        <v>217</v>
      </c>
      <c r="C701" s="2" t="s">
        <v>1832</v>
      </c>
      <c r="D701" s="26"/>
      <c r="E701" s="26"/>
      <c r="F701" s="26">
        <v>748.2</v>
      </c>
      <c r="G701" s="26"/>
      <c r="H701" s="55"/>
    </row>
    <row r="702" spans="1:10" s="89" customFormat="1" ht="45">
      <c r="A702" s="11">
        <v>40660</v>
      </c>
      <c r="B702" s="2" t="s">
        <v>1833</v>
      </c>
      <c r="C702" s="2" t="s">
        <v>1832</v>
      </c>
      <c r="D702" s="26"/>
      <c r="E702" s="26"/>
      <c r="F702" s="26">
        <f>115+62+144+115</f>
        <v>436</v>
      </c>
      <c r="G702" s="26"/>
      <c r="H702" s="55"/>
      <c r="I702" s="12"/>
      <c r="J702" s="12"/>
    </row>
    <row r="703" spans="1:10" s="89" customFormat="1" ht="15">
      <c r="A703" s="11">
        <v>40634</v>
      </c>
      <c r="B703" s="48" t="s">
        <v>2348</v>
      </c>
      <c r="C703" s="2" t="s">
        <v>1329</v>
      </c>
      <c r="D703" s="26"/>
      <c r="E703" s="26"/>
      <c r="F703" s="49">
        <v>336</v>
      </c>
      <c r="G703" s="26"/>
      <c r="H703" s="55"/>
      <c r="I703" s="12"/>
      <c r="J703" s="33"/>
    </row>
    <row r="704" spans="1:10" s="89" customFormat="1" ht="15">
      <c r="A704" s="11">
        <v>40637</v>
      </c>
      <c r="B704" s="2" t="s">
        <v>1530</v>
      </c>
      <c r="C704" s="2" t="s">
        <v>1329</v>
      </c>
      <c r="D704" s="26"/>
      <c r="E704" s="26"/>
      <c r="F704" s="26">
        <v>320.11</v>
      </c>
      <c r="G704" s="26"/>
      <c r="H704" s="55"/>
      <c r="I704" s="12"/>
      <c r="J704" s="33"/>
    </row>
    <row r="705" spans="1:10" s="89" customFormat="1" ht="30">
      <c r="A705" s="11">
        <v>40646</v>
      </c>
      <c r="B705" s="2" t="s">
        <v>2350</v>
      </c>
      <c r="C705" s="2" t="s">
        <v>1329</v>
      </c>
      <c r="D705" s="26"/>
      <c r="E705" s="26"/>
      <c r="F705" s="26">
        <v>317.6</v>
      </c>
      <c r="G705" s="26"/>
      <c r="H705" s="55"/>
      <c r="I705" s="12"/>
      <c r="J705" s="12"/>
    </row>
    <row r="706" spans="1:10" s="89" customFormat="1" ht="30">
      <c r="A706" s="11">
        <v>40677</v>
      </c>
      <c r="B706" s="2" t="s">
        <v>2353</v>
      </c>
      <c r="C706" s="2" t="s">
        <v>1329</v>
      </c>
      <c r="D706" s="26"/>
      <c r="E706" s="26"/>
      <c r="F706" s="26">
        <f>447.53+211.4+426.38+123.66+21.99</f>
        <v>1230.96</v>
      </c>
      <c r="G706" s="26"/>
      <c r="H706" s="56"/>
      <c r="I706" s="12"/>
      <c r="J706" s="33"/>
    </row>
    <row r="707" spans="1:10" ht="30">
      <c r="A707" s="11">
        <v>40679</v>
      </c>
      <c r="B707" s="2" t="s">
        <v>2354</v>
      </c>
      <c r="C707" s="2" t="s">
        <v>1329</v>
      </c>
      <c r="D707" s="26"/>
      <c r="E707" s="26"/>
      <c r="F707" s="26">
        <v>190.31</v>
      </c>
      <c r="G707" s="26"/>
      <c r="H707" s="56"/>
      <c r="J707" s="33"/>
    </row>
    <row r="708" spans="1:8" ht="30">
      <c r="A708" s="11">
        <v>40681</v>
      </c>
      <c r="B708" s="2" t="s">
        <v>2355</v>
      </c>
      <c r="C708" s="2" t="s">
        <v>1329</v>
      </c>
      <c r="D708" s="26"/>
      <c r="E708" s="26"/>
      <c r="F708" s="26">
        <v>103.73</v>
      </c>
      <c r="G708" s="26"/>
      <c r="H708" s="55"/>
    </row>
    <row r="709" spans="1:8" ht="45">
      <c r="A709" s="11">
        <v>40682</v>
      </c>
      <c r="B709" s="2" t="s">
        <v>1842</v>
      </c>
      <c r="C709" s="2" t="s">
        <v>1329</v>
      </c>
      <c r="D709" s="26"/>
      <c r="E709" s="26"/>
      <c r="F709" s="26">
        <v>44.99</v>
      </c>
      <c r="G709" s="26"/>
      <c r="H709" s="55"/>
    </row>
    <row r="710" spans="1:10" s="89" customFormat="1" ht="30">
      <c r="A710" s="11">
        <v>40734</v>
      </c>
      <c r="B710" s="2" t="s">
        <v>771</v>
      </c>
      <c r="C710" s="2" t="s">
        <v>1329</v>
      </c>
      <c r="D710" s="26"/>
      <c r="E710" s="26"/>
      <c r="F710" s="26">
        <v>65.75</v>
      </c>
      <c r="G710" s="26"/>
      <c r="H710" s="55"/>
      <c r="I710" s="12"/>
      <c r="J710" s="12"/>
    </row>
    <row r="711" spans="1:10" s="89" customFormat="1" ht="30">
      <c r="A711" s="77">
        <v>40757</v>
      </c>
      <c r="B711" s="2" t="s">
        <v>771</v>
      </c>
      <c r="C711" s="2" t="s">
        <v>1329</v>
      </c>
      <c r="D711" s="26"/>
      <c r="E711" s="26"/>
      <c r="F711" s="26">
        <v>72</v>
      </c>
      <c r="G711" s="26"/>
      <c r="H711" s="55"/>
      <c r="I711" s="12"/>
      <c r="J711" s="12"/>
    </row>
    <row r="712" spans="1:10" s="89" customFormat="1" ht="15">
      <c r="A712" s="11">
        <v>40551</v>
      </c>
      <c r="B712" s="48" t="s">
        <v>1375</v>
      </c>
      <c r="C712" s="2" t="s">
        <v>1329</v>
      </c>
      <c r="D712" s="27"/>
      <c r="E712" s="27"/>
      <c r="F712" s="26">
        <v>260</v>
      </c>
      <c r="G712" s="27"/>
      <c r="H712" s="55"/>
      <c r="I712" s="12"/>
      <c r="J712" s="33" t="s">
        <v>1429</v>
      </c>
    </row>
    <row r="713" spans="1:10" s="89" customFormat="1" ht="30">
      <c r="A713" s="11">
        <v>40554</v>
      </c>
      <c r="B713" s="48" t="s">
        <v>1442</v>
      </c>
      <c r="C713" s="2" t="s">
        <v>1329</v>
      </c>
      <c r="D713" s="27"/>
      <c r="E713" s="27"/>
      <c r="F713" s="26">
        <v>563</v>
      </c>
      <c r="G713" s="27"/>
      <c r="H713" s="55"/>
      <c r="I713" s="12"/>
      <c r="J713" s="33" t="s">
        <v>804</v>
      </c>
    </row>
    <row r="714" spans="1:10" s="89" customFormat="1" ht="15">
      <c r="A714" s="11">
        <v>40562</v>
      </c>
      <c r="B714" s="48" t="s">
        <v>1400</v>
      </c>
      <c r="C714" s="2" t="s">
        <v>1329</v>
      </c>
      <c r="D714" s="27"/>
      <c r="E714" s="27"/>
      <c r="F714" s="26">
        <v>399</v>
      </c>
      <c r="G714" s="27"/>
      <c r="H714" s="55"/>
      <c r="I714" s="12"/>
      <c r="J714" s="33"/>
    </row>
    <row r="715" spans="1:10" s="89" customFormat="1" ht="30">
      <c r="A715" s="11">
        <v>40563</v>
      </c>
      <c r="B715" s="48" t="s">
        <v>1444</v>
      </c>
      <c r="C715" s="2" t="s">
        <v>1329</v>
      </c>
      <c r="D715" s="27"/>
      <c r="E715" s="27"/>
      <c r="F715" s="26">
        <v>808</v>
      </c>
      <c r="G715" s="27"/>
      <c r="H715" s="55"/>
      <c r="I715" s="12"/>
      <c r="J715" s="33"/>
    </row>
    <row r="716" spans="1:10" s="89" customFormat="1" ht="15">
      <c r="A716" s="11">
        <v>40563</v>
      </c>
      <c r="B716" s="48" t="s">
        <v>1402</v>
      </c>
      <c r="C716" s="2" t="s">
        <v>1329</v>
      </c>
      <c r="D716" s="27"/>
      <c r="E716" s="27"/>
      <c r="F716" s="26">
        <v>350</v>
      </c>
      <c r="G716" s="27"/>
      <c r="H716" s="55"/>
      <c r="I716" s="12"/>
      <c r="J716" s="33"/>
    </row>
    <row r="717" spans="1:10" s="89" customFormat="1" ht="30">
      <c r="A717" s="11">
        <v>40574</v>
      </c>
      <c r="B717" s="2" t="s">
        <v>222</v>
      </c>
      <c r="C717" s="2" t="s">
        <v>1329</v>
      </c>
      <c r="D717" s="26"/>
      <c r="E717" s="26"/>
      <c r="F717" s="26">
        <v>550</v>
      </c>
      <c r="G717" s="26"/>
      <c r="H717" s="55"/>
      <c r="I717" s="12"/>
      <c r="J717" s="12"/>
    </row>
    <row r="718" spans="1:10" s="89" customFormat="1" ht="30">
      <c r="A718" s="11">
        <v>40578</v>
      </c>
      <c r="B718" s="48" t="s">
        <v>546</v>
      </c>
      <c r="C718" s="2" t="s">
        <v>1329</v>
      </c>
      <c r="D718" s="26"/>
      <c r="E718" s="26"/>
      <c r="F718" s="26">
        <v>324</v>
      </c>
      <c r="G718" s="26"/>
      <c r="H718" s="55"/>
      <c r="I718" s="12"/>
      <c r="J718" s="33"/>
    </row>
    <row r="719" spans="1:10" ht="30">
      <c r="A719" s="11">
        <v>40579</v>
      </c>
      <c r="B719" s="48" t="s">
        <v>1444</v>
      </c>
      <c r="C719" s="2" t="s">
        <v>1329</v>
      </c>
      <c r="D719" s="26">
        <v>508.5</v>
      </c>
      <c r="E719" s="26"/>
      <c r="F719" s="26"/>
      <c r="G719" s="26"/>
      <c r="H719" s="55"/>
      <c r="J719" s="33"/>
    </row>
    <row r="720" spans="1:10" s="89" customFormat="1" ht="15">
      <c r="A720" s="11">
        <v>40607</v>
      </c>
      <c r="B720" s="48" t="s">
        <v>1135</v>
      </c>
      <c r="C720" s="2" t="s">
        <v>1329</v>
      </c>
      <c r="D720" s="26"/>
      <c r="E720" s="26"/>
      <c r="F720" s="49">
        <v>150</v>
      </c>
      <c r="G720" s="26"/>
      <c r="H720" s="55"/>
      <c r="I720" s="12"/>
      <c r="J720" s="33"/>
    </row>
    <row r="721" spans="1:10" s="89" customFormat="1" ht="15">
      <c r="A721" s="11">
        <v>40636</v>
      </c>
      <c r="B721" s="2" t="s">
        <v>1834</v>
      </c>
      <c r="C721" s="2" t="s">
        <v>1329</v>
      </c>
      <c r="D721" s="26"/>
      <c r="E721" s="26"/>
      <c r="F721" s="26">
        <v>220</v>
      </c>
      <c r="G721" s="26"/>
      <c r="H721" s="55"/>
      <c r="I721" s="12"/>
      <c r="J721" s="12"/>
    </row>
    <row r="722" spans="1:10" s="89" customFormat="1" ht="30">
      <c r="A722" s="11">
        <v>40636</v>
      </c>
      <c r="B722" s="2" t="s">
        <v>1444</v>
      </c>
      <c r="C722" s="2" t="s">
        <v>1329</v>
      </c>
      <c r="D722" s="26"/>
      <c r="E722" s="26"/>
      <c r="F722" s="26">
        <v>1030</v>
      </c>
      <c r="G722" s="26"/>
      <c r="H722" s="55"/>
      <c r="I722" s="12"/>
      <c r="J722" s="12"/>
    </row>
    <row r="723" spans="1:10" s="89" customFormat="1" ht="30">
      <c r="A723" s="11">
        <v>40636</v>
      </c>
      <c r="B723" s="2" t="s">
        <v>1979</v>
      </c>
      <c r="C723" s="2" t="s">
        <v>1329</v>
      </c>
      <c r="D723" s="26"/>
      <c r="E723" s="26"/>
      <c r="F723" s="26">
        <v>2511.75</v>
      </c>
      <c r="G723" s="26"/>
      <c r="H723" s="130"/>
      <c r="I723" s="12"/>
      <c r="J723" s="12"/>
    </row>
    <row r="724" spans="1:10" s="89" customFormat="1" ht="15">
      <c r="A724" s="11">
        <v>40637</v>
      </c>
      <c r="B724" s="2" t="s">
        <v>1531</v>
      </c>
      <c r="C724" s="2" t="s">
        <v>1329</v>
      </c>
      <c r="D724" s="26"/>
      <c r="E724" s="26"/>
      <c r="F724" s="26">
        <v>12</v>
      </c>
      <c r="G724" s="26"/>
      <c r="H724" s="55"/>
      <c r="I724" s="12"/>
      <c r="J724" s="33"/>
    </row>
    <row r="725" spans="1:10" s="89" customFormat="1" ht="30">
      <c r="A725" s="11">
        <v>40641</v>
      </c>
      <c r="B725" s="2" t="s">
        <v>1853</v>
      </c>
      <c r="C725" s="2" t="s">
        <v>1329</v>
      </c>
      <c r="D725" s="26"/>
      <c r="E725" s="26"/>
      <c r="F725" s="26">
        <v>550</v>
      </c>
      <c r="G725" s="26"/>
      <c r="H725" s="55"/>
      <c r="I725" s="12"/>
      <c r="J725" s="12"/>
    </row>
    <row r="726" spans="1:10" s="89" customFormat="1" ht="45">
      <c r="A726" s="11">
        <v>40642</v>
      </c>
      <c r="B726" s="2" t="s">
        <v>1852</v>
      </c>
      <c r="C726" s="2" t="s">
        <v>1329</v>
      </c>
      <c r="D726" s="26"/>
      <c r="E726" s="26"/>
      <c r="F726" s="26">
        <v>833</v>
      </c>
      <c r="G726" s="26"/>
      <c r="H726" s="55"/>
      <c r="I726" s="12"/>
      <c r="J726" s="12"/>
    </row>
    <row r="727" spans="1:10" s="89" customFormat="1" ht="15">
      <c r="A727" s="11">
        <v>40655</v>
      </c>
      <c r="B727" s="2" t="s">
        <v>1593</v>
      </c>
      <c r="C727" s="2" t="s">
        <v>1329</v>
      </c>
      <c r="D727" s="26"/>
      <c r="E727" s="26"/>
      <c r="F727" s="26">
        <v>31.6</v>
      </c>
      <c r="G727" s="26"/>
      <c r="H727" s="56"/>
      <c r="I727" s="12"/>
      <c r="J727" s="33"/>
    </row>
    <row r="728" spans="1:10" s="89" customFormat="1" ht="15">
      <c r="A728" s="11">
        <v>40671</v>
      </c>
      <c r="B728" s="2" t="s">
        <v>1761</v>
      </c>
      <c r="C728" s="2" t="s">
        <v>1329</v>
      </c>
      <c r="D728" s="26"/>
      <c r="E728" s="26"/>
      <c r="F728" s="26">
        <v>550</v>
      </c>
      <c r="G728" s="26"/>
      <c r="H728" s="56"/>
      <c r="I728" s="12"/>
      <c r="J728" s="33"/>
    </row>
    <row r="729" spans="1:10" s="89" customFormat="1" ht="15">
      <c r="A729" s="11">
        <v>40678</v>
      </c>
      <c r="B729" s="2" t="s">
        <v>1839</v>
      </c>
      <c r="C729" s="2" t="s">
        <v>1329</v>
      </c>
      <c r="D729" s="26"/>
      <c r="E729" s="26"/>
      <c r="F729" s="26">
        <v>115</v>
      </c>
      <c r="G729" s="26"/>
      <c r="H729" s="55"/>
      <c r="I729" s="12"/>
      <c r="J729" s="12"/>
    </row>
    <row r="730" spans="1:10" s="89" customFormat="1" ht="30">
      <c r="A730" s="11">
        <v>40685</v>
      </c>
      <c r="B730" s="2" t="s">
        <v>1283</v>
      </c>
      <c r="C730" s="2" t="s">
        <v>1329</v>
      </c>
      <c r="D730" s="26"/>
      <c r="E730" s="26"/>
      <c r="F730" s="26">
        <v>950</v>
      </c>
      <c r="G730" s="26"/>
      <c r="H730" s="55"/>
      <c r="I730" s="12"/>
      <c r="J730" s="12"/>
    </row>
    <row r="731" spans="1:10" s="89" customFormat="1" ht="15">
      <c r="A731" s="11">
        <v>40710</v>
      </c>
      <c r="B731" s="2" t="s">
        <v>536</v>
      </c>
      <c r="C731" s="2" t="s">
        <v>1329</v>
      </c>
      <c r="D731" s="26"/>
      <c r="E731" s="26"/>
      <c r="F731" s="26">
        <v>132.8</v>
      </c>
      <c r="G731" s="26"/>
      <c r="H731" s="55"/>
      <c r="I731" s="12"/>
      <c r="J731" s="12"/>
    </row>
    <row r="732" spans="1:10" s="89" customFormat="1" ht="30">
      <c r="A732" s="11">
        <v>40714</v>
      </c>
      <c r="B732" s="2" t="s">
        <v>1282</v>
      </c>
      <c r="C732" s="2" t="s">
        <v>1329</v>
      </c>
      <c r="D732" s="26"/>
      <c r="E732" s="26"/>
      <c r="F732" s="26">
        <v>170</v>
      </c>
      <c r="G732" s="26"/>
      <c r="H732" s="55"/>
      <c r="I732" s="12"/>
      <c r="J732" s="12"/>
    </row>
    <row r="733" spans="1:10" s="89" customFormat="1" ht="60">
      <c r="A733" s="77">
        <v>40744</v>
      </c>
      <c r="B733" s="81" t="s">
        <v>1029</v>
      </c>
      <c r="C733" s="81" t="s">
        <v>1329</v>
      </c>
      <c r="D733" s="82"/>
      <c r="E733" s="82"/>
      <c r="F733" s="82">
        <v>1000</v>
      </c>
      <c r="G733" s="82"/>
      <c r="H733" s="85"/>
      <c r="I733" s="12"/>
      <c r="J733" s="12"/>
    </row>
    <row r="734" spans="1:8" ht="45">
      <c r="A734" s="11">
        <v>40745</v>
      </c>
      <c r="B734" s="2" t="s">
        <v>1852</v>
      </c>
      <c r="C734" s="2" t="s">
        <v>1329</v>
      </c>
      <c r="D734" s="26"/>
      <c r="E734" s="82"/>
      <c r="F734" s="26">
        <v>441</v>
      </c>
      <c r="G734" s="26"/>
      <c r="H734" s="55"/>
    </row>
    <row r="735" spans="1:10" s="89" customFormat="1" ht="30">
      <c r="A735" s="77">
        <v>40751</v>
      </c>
      <c r="B735" s="81" t="s">
        <v>1032</v>
      </c>
      <c r="C735" s="81" t="s">
        <v>1329</v>
      </c>
      <c r="D735" s="82"/>
      <c r="E735" s="82"/>
      <c r="F735" s="82">
        <v>698</v>
      </c>
      <c r="G735" s="82"/>
      <c r="H735" s="85"/>
      <c r="I735" s="12"/>
      <c r="J735" s="12"/>
    </row>
    <row r="736" spans="1:10" s="89" customFormat="1" ht="30">
      <c r="A736" s="77">
        <v>40762</v>
      </c>
      <c r="B736" s="81" t="s">
        <v>1037</v>
      </c>
      <c r="C736" s="81" t="s">
        <v>1329</v>
      </c>
      <c r="D736" s="82"/>
      <c r="E736" s="82"/>
      <c r="F736" s="82">
        <v>800</v>
      </c>
      <c r="G736" s="82"/>
      <c r="H736" s="88"/>
      <c r="I736" s="12"/>
      <c r="J736" s="12"/>
    </row>
    <row r="737" spans="1:10" s="89" customFormat="1" ht="15">
      <c r="A737" s="77">
        <v>40768</v>
      </c>
      <c r="B737" s="87" t="s">
        <v>1022</v>
      </c>
      <c r="C737" s="81" t="s">
        <v>1329</v>
      </c>
      <c r="D737" s="82"/>
      <c r="E737" s="82"/>
      <c r="F737" s="82">
        <v>390</v>
      </c>
      <c r="G737" s="82"/>
      <c r="H737" s="83"/>
      <c r="I737" s="12"/>
      <c r="J737" s="12"/>
    </row>
    <row r="738" spans="1:10" s="89" customFormat="1" ht="30">
      <c r="A738" s="77">
        <v>40775</v>
      </c>
      <c r="B738" s="81" t="s">
        <v>18</v>
      </c>
      <c r="C738" s="81" t="s">
        <v>1329</v>
      </c>
      <c r="D738" s="82"/>
      <c r="E738" s="82"/>
      <c r="F738" s="82">
        <v>400</v>
      </c>
      <c r="G738" s="82"/>
      <c r="H738" s="83"/>
      <c r="I738" s="12"/>
      <c r="J738" s="12"/>
    </row>
    <row r="739" spans="1:10" s="89" customFormat="1" ht="15">
      <c r="A739" s="77">
        <v>40783</v>
      </c>
      <c r="B739" s="86" t="s">
        <v>1022</v>
      </c>
      <c r="C739" s="81" t="s">
        <v>1329</v>
      </c>
      <c r="D739" s="82"/>
      <c r="E739" s="82"/>
      <c r="F739" s="82">
        <v>180</v>
      </c>
      <c r="G739" s="82"/>
      <c r="H739" s="83"/>
      <c r="I739" s="12"/>
      <c r="J739" s="12"/>
    </row>
    <row r="740" spans="1:8" ht="15">
      <c r="A740" s="11">
        <v>40792</v>
      </c>
      <c r="B740" s="2" t="s">
        <v>145</v>
      </c>
      <c r="C740" s="2" t="s">
        <v>1329</v>
      </c>
      <c r="D740" s="82"/>
      <c r="E740" s="26"/>
      <c r="F740" s="26">
        <v>238.8</v>
      </c>
      <c r="G740" s="26"/>
      <c r="H740" s="91"/>
    </row>
    <row r="741" spans="1:10" s="89" customFormat="1" ht="30">
      <c r="A741" s="11">
        <v>40792</v>
      </c>
      <c r="B741" s="2" t="s">
        <v>146</v>
      </c>
      <c r="C741" s="2" t="s">
        <v>1329</v>
      </c>
      <c r="D741" s="82"/>
      <c r="E741" s="26"/>
      <c r="F741" s="26">
        <v>200</v>
      </c>
      <c r="G741" s="26"/>
      <c r="H741" s="55"/>
      <c r="I741" s="12"/>
      <c r="J741" s="12"/>
    </row>
    <row r="742" spans="1:8" ht="30">
      <c r="A742" s="11">
        <v>40795</v>
      </c>
      <c r="B742" s="2" t="s">
        <v>113</v>
      </c>
      <c r="C742" s="2" t="s">
        <v>1329</v>
      </c>
      <c r="D742" s="82"/>
      <c r="E742" s="26"/>
      <c r="F742" s="26">
        <v>174.96</v>
      </c>
      <c r="G742" s="26"/>
      <c r="H742" s="55"/>
    </row>
    <row r="743" spans="1:8" ht="30">
      <c r="A743" s="11">
        <v>40797</v>
      </c>
      <c r="B743" s="2" t="s">
        <v>135</v>
      </c>
      <c r="C743" s="2" t="s">
        <v>1329</v>
      </c>
      <c r="D743" s="82">
        <v>449</v>
      </c>
      <c r="E743" s="26"/>
      <c r="F743" s="26"/>
      <c r="G743" s="26"/>
      <c r="H743" s="55"/>
    </row>
    <row r="744" spans="1:8" ht="30">
      <c r="A744" s="11">
        <v>40797</v>
      </c>
      <c r="B744" s="2" t="s">
        <v>115</v>
      </c>
      <c r="C744" s="2" t="s">
        <v>1329</v>
      </c>
      <c r="D744" s="82"/>
      <c r="E744" s="26"/>
      <c r="F744" s="26">
        <v>450</v>
      </c>
      <c r="G744" s="26"/>
      <c r="H744" s="55"/>
    </row>
    <row r="745" spans="1:8" ht="30">
      <c r="A745" s="11">
        <v>40797</v>
      </c>
      <c r="B745" s="2" t="s">
        <v>118</v>
      </c>
      <c r="C745" s="2" t="s">
        <v>1329</v>
      </c>
      <c r="D745" s="82"/>
      <c r="E745" s="26"/>
      <c r="F745" s="26">
        <v>599.9</v>
      </c>
      <c r="G745" s="26"/>
      <c r="H745" s="55"/>
    </row>
    <row r="746" spans="1:8" ht="30">
      <c r="A746" s="11">
        <v>40798</v>
      </c>
      <c r="B746" s="2" t="s">
        <v>780</v>
      </c>
      <c r="C746" s="81" t="s">
        <v>1329</v>
      </c>
      <c r="D746" s="102"/>
      <c r="E746" s="101"/>
      <c r="F746" s="82">
        <v>1897</v>
      </c>
      <c r="G746" s="26"/>
      <c r="H746" s="56"/>
    </row>
    <row r="747" spans="1:8" ht="15">
      <c r="A747" s="11">
        <v>40799</v>
      </c>
      <c r="B747" s="2" t="s">
        <v>117</v>
      </c>
      <c r="C747" s="2" t="s">
        <v>1329</v>
      </c>
      <c r="D747" s="82"/>
      <c r="E747" s="26"/>
      <c r="F747" s="26">
        <v>110</v>
      </c>
      <c r="G747" s="26"/>
      <c r="H747" s="91"/>
    </row>
    <row r="748" spans="1:10" ht="30">
      <c r="A748" s="96">
        <v>40807</v>
      </c>
      <c r="B748" s="95" t="s">
        <v>116</v>
      </c>
      <c r="C748" s="95" t="s">
        <v>1329</v>
      </c>
      <c r="D748" s="101"/>
      <c r="E748" s="92"/>
      <c r="F748" s="92">
        <v>360</v>
      </c>
      <c r="G748" s="92"/>
      <c r="H748" s="97"/>
      <c r="I748" s="98"/>
      <c r="J748" s="98"/>
    </row>
    <row r="749" spans="1:8" ht="30">
      <c r="A749" s="11">
        <v>40808</v>
      </c>
      <c r="B749" s="95" t="s">
        <v>112</v>
      </c>
      <c r="C749" s="2" t="s">
        <v>1329</v>
      </c>
      <c r="D749" s="82"/>
      <c r="E749" s="26"/>
      <c r="F749" s="26">
        <v>64</v>
      </c>
      <c r="G749" s="26"/>
      <c r="H749" s="55"/>
    </row>
    <row r="750" spans="1:10" s="89" customFormat="1" ht="30">
      <c r="A750" s="11">
        <v>40809</v>
      </c>
      <c r="B750" s="2" t="s">
        <v>114</v>
      </c>
      <c r="C750" s="2" t="s">
        <v>1329</v>
      </c>
      <c r="D750" s="82"/>
      <c r="E750" s="26"/>
      <c r="F750" s="26">
        <v>300</v>
      </c>
      <c r="G750" s="26"/>
      <c r="H750" s="55"/>
      <c r="I750" s="12"/>
      <c r="J750" s="12"/>
    </row>
    <row r="751" spans="1:8" ht="30">
      <c r="A751" s="11">
        <v>40810</v>
      </c>
      <c r="B751" s="2" t="s">
        <v>783</v>
      </c>
      <c r="C751" s="81" t="s">
        <v>1329</v>
      </c>
      <c r="D751" s="102"/>
      <c r="E751" s="101"/>
      <c r="F751" s="82">
        <v>380</v>
      </c>
      <c r="G751" s="26"/>
      <c r="H751" s="56"/>
    </row>
    <row r="752" spans="1:8" ht="30">
      <c r="A752" s="11">
        <v>40814</v>
      </c>
      <c r="B752" s="95" t="s">
        <v>1185</v>
      </c>
      <c r="C752" s="2" t="s">
        <v>1329</v>
      </c>
      <c r="D752" s="82"/>
      <c r="E752" s="26"/>
      <c r="F752" s="26">
        <v>750</v>
      </c>
      <c r="G752" s="26"/>
      <c r="H752" s="55"/>
    </row>
    <row r="753" spans="1:8" ht="30">
      <c r="A753" s="11">
        <v>40816</v>
      </c>
      <c r="B753" s="95" t="s">
        <v>1186</v>
      </c>
      <c r="C753" s="2" t="s">
        <v>1329</v>
      </c>
      <c r="D753" s="82"/>
      <c r="E753" s="26"/>
      <c r="F753" s="26">
        <v>225</v>
      </c>
      <c r="G753" s="26"/>
      <c r="H753" s="55"/>
    </row>
    <row r="754" spans="1:8" ht="30">
      <c r="A754" s="11">
        <v>40816</v>
      </c>
      <c r="B754" s="2" t="s">
        <v>1197</v>
      </c>
      <c r="C754" s="2" t="s">
        <v>1329</v>
      </c>
      <c r="D754" s="82">
        <v>300</v>
      </c>
      <c r="E754" s="26"/>
      <c r="F754" s="26"/>
      <c r="G754" s="26"/>
      <c r="H754" s="55"/>
    </row>
    <row r="755" spans="1:8" ht="15">
      <c r="A755" s="11">
        <v>40819</v>
      </c>
      <c r="B755" s="2" t="s">
        <v>661</v>
      </c>
      <c r="C755" s="81" t="s">
        <v>1329</v>
      </c>
      <c r="D755" s="102"/>
      <c r="E755" s="101"/>
      <c r="F755" s="82">
        <v>90.97</v>
      </c>
      <c r="G755" s="26"/>
      <c r="H755" s="55"/>
    </row>
    <row r="756" spans="1:10" s="89" customFormat="1" ht="30">
      <c r="A756" s="11">
        <v>40820</v>
      </c>
      <c r="B756" s="2" t="s">
        <v>793</v>
      </c>
      <c r="C756" s="81" t="s">
        <v>1329</v>
      </c>
      <c r="D756" s="102"/>
      <c r="E756" s="101"/>
      <c r="F756" s="82">
        <v>127</v>
      </c>
      <c r="G756" s="26"/>
      <c r="H756" s="55"/>
      <c r="I756" s="12"/>
      <c r="J756" s="12"/>
    </row>
    <row r="757" spans="1:10" s="89" customFormat="1" ht="30">
      <c r="A757" s="11">
        <v>40836</v>
      </c>
      <c r="B757" s="2" t="s">
        <v>1186</v>
      </c>
      <c r="C757" s="81" t="s">
        <v>1329</v>
      </c>
      <c r="D757" s="102"/>
      <c r="E757" s="101"/>
      <c r="F757" s="82">
        <v>630</v>
      </c>
      <c r="G757" s="26"/>
      <c r="H757" s="55"/>
      <c r="I757" s="12"/>
      <c r="J757" s="12"/>
    </row>
    <row r="758" spans="1:8" ht="30">
      <c r="A758" s="11">
        <v>40836</v>
      </c>
      <c r="B758" s="2" t="s">
        <v>796</v>
      </c>
      <c r="C758" s="81" t="s">
        <v>1329</v>
      </c>
      <c r="D758" s="102"/>
      <c r="E758" s="101"/>
      <c r="F758" s="82">
        <v>880</v>
      </c>
      <c r="G758" s="26"/>
      <c r="H758" s="55"/>
    </row>
    <row r="759" spans="1:8" ht="30">
      <c r="A759" s="11">
        <v>40852</v>
      </c>
      <c r="B759" s="2" t="s">
        <v>1976</v>
      </c>
      <c r="C759" s="2" t="s">
        <v>1329</v>
      </c>
      <c r="D759" s="26"/>
      <c r="E759" s="26"/>
      <c r="F759" s="26">
        <v>2796</v>
      </c>
      <c r="G759" s="26"/>
      <c r="H759" s="130"/>
    </row>
    <row r="760" spans="1:10" s="89" customFormat="1" ht="30">
      <c r="A760" s="125">
        <v>40854</v>
      </c>
      <c r="B760" s="126" t="s">
        <v>1932</v>
      </c>
      <c r="C760" s="126" t="s">
        <v>1329</v>
      </c>
      <c r="D760" s="127"/>
      <c r="E760" s="127"/>
      <c r="F760" s="127">
        <v>2589</v>
      </c>
      <c r="G760" s="127"/>
      <c r="H760" s="128"/>
      <c r="I760" s="129"/>
      <c r="J760" s="129"/>
    </row>
    <row r="761" spans="1:10" s="89" customFormat="1" ht="30">
      <c r="A761" s="11">
        <v>40856</v>
      </c>
      <c r="B761" s="2" t="s">
        <v>893</v>
      </c>
      <c r="C761" s="2" t="s">
        <v>1329</v>
      </c>
      <c r="D761" s="82"/>
      <c r="E761" s="26"/>
      <c r="F761" s="26">
        <v>245</v>
      </c>
      <c r="G761" s="26"/>
      <c r="H761" s="55"/>
      <c r="I761" s="12"/>
      <c r="J761" s="12"/>
    </row>
    <row r="762" spans="1:10" s="89" customFormat="1" ht="30">
      <c r="A762" s="11">
        <v>40856</v>
      </c>
      <c r="B762" s="2" t="s">
        <v>895</v>
      </c>
      <c r="C762" s="2" t="s">
        <v>1329</v>
      </c>
      <c r="D762" s="82"/>
      <c r="E762" s="26"/>
      <c r="F762" s="26">
        <v>300</v>
      </c>
      <c r="G762" s="26"/>
      <c r="H762" s="55"/>
      <c r="I762" s="12"/>
      <c r="J762" s="12"/>
    </row>
    <row r="763" spans="1:10" s="89" customFormat="1" ht="30">
      <c r="A763" s="11">
        <v>40866</v>
      </c>
      <c r="B763" s="2" t="s">
        <v>909</v>
      </c>
      <c r="C763" s="2" t="s">
        <v>1329</v>
      </c>
      <c r="D763" s="82">
        <v>275</v>
      </c>
      <c r="E763" s="26"/>
      <c r="F763" s="26"/>
      <c r="G763" s="26"/>
      <c r="H763" s="55"/>
      <c r="I763" s="12"/>
      <c r="J763" s="12"/>
    </row>
    <row r="764" spans="1:10" s="89" customFormat="1" ht="30">
      <c r="A764" s="11">
        <v>40866</v>
      </c>
      <c r="B764" s="2" t="s">
        <v>910</v>
      </c>
      <c r="C764" s="2" t="s">
        <v>1329</v>
      </c>
      <c r="D764" s="82"/>
      <c r="E764" s="26"/>
      <c r="F764" s="26">
        <v>129.39</v>
      </c>
      <c r="G764" s="26"/>
      <c r="H764" s="55"/>
      <c r="I764" s="12"/>
      <c r="J764" s="12"/>
    </row>
    <row r="765" spans="1:10" s="89" customFormat="1" ht="30">
      <c r="A765" s="11">
        <v>40874</v>
      </c>
      <c r="B765" s="2" t="s">
        <v>924</v>
      </c>
      <c r="C765" s="2" t="s">
        <v>1329</v>
      </c>
      <c r="D765" s="82"/>
      <c r="E765" s="26"/>
      <c r="F765" s="26">
        <v>159.3</v>
      </c>
      <c r="G765" s="26"/>
      <c r="H765" s="55"/>
      <c r="I765" s="12"/>
      <c r="J765" s="12"/>
    </row>
    <row r="766" spans="1:10" s="89" customFormat="1" ht="30">
      <c r="A766" s="11">
        <v>40874</v>
      </c>
      <c r="B766" s="2" t="s">
        <v>925</v>
      </c>
      <c r="C766" s="2" t="s">
        <v>1329</v>
      </c>
      <c r="D766" s="82"/>
      <c r="E766" s="26"/>
      <c r="F766" s="26">
        <v>300</v>
      </c>
      <c r="G766" s="26"/>
      <c r="H766" s="55"/>
      <c r="I766" s="12"/>
      <c r="J766" s="12"/>
    </row>
    <row r="767" spans="1:10" s="89" customFormat="1" ht="30">
      <c r="A767" s="11">
        <v>40874</v>
      </c>
      <c r="B767" s="2" t="s">
        <v>921</v>
      </c>
      <c r="C767" s="2" t="s">
        <v>1329</v>
      </c>
      <c r="D767" s="82"/>
      <c r="E767" s="26"/>
      <c r="F767" s="26">
        <v>462</v>
      </c>
      <c r="G767" s="26"/>
      <c r="H767" s="55"/>
      <c r="I767" s="12"/>
      <c r="J767" s="12"/>
    </row>
    <row r="768" spans="1:10" ht="15">
      <c r="A768" s="125">
        <v>40881</v>
      </c>
      <c r="B768" s="126" t="s">
        <v>690</v>
      </c>
      <c r="C768" s="126" t="s">
        <v>1329</v>
      </c>
      <c r="D768" s="127"/>
      <c r="E768" s="127"/>
      <c r="F768" s="127">
        <v>127.7</v>
      </c>
      <c r="G768" s="127"/>
      <c r="H768" s="128"/>
      <c r="I768" s="129"/>
      <c r="J768" s="129"/>
    </row>
    <row r="769" spans="1:8" ht="30">
      <c r="A769" s="11">
        <v>40884</v>
      </c>
      <c r="B769" s="2" t="s">
        <v>1163</v>
      </c>
      <c r="C769" s="2" t="s">
        <v>1329</v>
      </c>
      <c r="D769" s="26"/>
      <c r="E769" s="26"/>
      <c r="F769" s="26">
        <v>1250</v>
      </c>
      <c r="G769" s="26"/>
      <c r="H769" s="55"/>
    </row>
    <row r="770" spans="1:8" ht="15">
      <c r="A770" s="11">
        <v>40884</v>
      </c>
      <c r="B770" s="2" t="s">
        <v>1940</v>
      </c>
      <c r="C770" s="2" t="s">
        <v>1329</v>
      </c>
      <c r="D770" s="26">
        <v>156</v>
      </c>
      <c r="E770" s="26"/>
      <c r="F770" s="26"/>
      <c r="G770" s="26"/>
      <c r="H770" s="55"/>
    </row>
    <row r="771" spans="1:8" ht="15">
      <c r="A771" s="11">
        <v>40884</v>
      </c>
      <c r="B771" s="2" t="s">
        <v>1164</v>
      </c>
      <c r="C771" s="2" t="s">
        <v>1329</v>
      </c>
      <c r="D771" s="26">
        <v>477.6</v>
      </c>
      <c r="E771" s="26"/>
      <c r="F771" s="26"/>
      <c r="G771" s="26"/>
      <c r="H771" s="55"/>
    </row>
    <row r="772" spans="1:8" ht="30">
      <c r="A772" s="11">
        <v>40887</v>
      </c>
      <c r="B772" s="2" t="s">
        <v>1942</v>
      </c>
      <c r="C772" s="2" t="s">
        <v>1329</v>
      </c>
      <c r="D772" s="26"/>
      <c r="E772" s="26"/>
      <c r="F772" s="26">
        <v>693.6</v>
      </c>
      <c r="G772" s="26"/>
      <c r="H772" s="55"/>
    </row>
    <row r="773" spans="1:8" ht="45">
      <c r="A773" s="11">
        <v>40887</v>
      </c>
      <c r="B773" s="2" t="s">
        <v>1943</v>
      </c>
      <c r="C773" s="2" t="s">
        <v>1329</v>
      </c>
      <c r="D773" s="26"/>
      <c r="E773" s="26"/>
      <c r="F773" s="26">
        <v>3140</v>
      </c>
      <c r="G773" s="26"/>
      <c r="H773" s="55"/>
    </row>
    <row r="774" spans="1:8" ht="30">
      <c r="A774" s="11">
        <v>40891</v>
      </c>
      <c r="B774" s="2" t="s">
        <v>1949</v>
      </c>
      <c r="C774" s="2" t="s">
        <v>1329</v>
      </c>
      <c r="D774" s="26"/>
      <c r="E774" s="26"/>
      <c r="F774" s="26">
        <v>1000</v>
      </c>
      <c r="G774" s="26"/>
      <c r="H774" s="55"/>
    </row>
    <row r="775" spans="1:8" ht="15">
      <c r="A775" s="11">
        <v>40891</v>
      </c>
      <c r="B775" s="2" t="s">
        <v>1177</v>
      </c>
      <c r="C775" s="2" t="s">
        <v>1329</v>
      </c>
      <c r="D775" s="26"/>
      <c r="E775" s="26"/>
      <c r="F775" s="26">
        <v>119.9</v>
      </c>
      <c r="G775" s="26"/>
      <c r="H775" s="55"/>
    </row>
    <row r="776" spans="1:8" ht="30">
      <c r="A776" s="11">
        <v>40900</v>
      </c>
      <c r="B776" s="2" t="s">
        <v>1972</v>
      </c>
      <c r="C776" s="81" t="s">
        <v>1329</v>
      </c>
      <c r="D776" s="26">
        <v>195</v>
      </c>
      <c r="E776" s="26"/>
      <c r="F776" s="26"/>
      <c r="G776" s="26"/>
      <c r="H776" s="130"/>
    </row>
    <row r="777" spans="1:8" ht="15">
      <c r="A777" s="11">
        <v>40900</v>
      </c>
      <c r="B777" s="2" t="s">
        <v>1973</v>
      </c>
      <c r="C777" s="81" t="s">
        <v>1329</v>
      </c>
      <c r="D777" s="26">
        <v>335.3</v>
      </c>
      <c r="E777" s="26"/>
      <c r="F777" s="26"/>
      <c r="G777" s="26"/>
      <c r="H777" s="130"/>
    </row>
    <row r="778" spans="1:10" ht="30">
      <c r="A778" s="11">
        <v>40659</v>
      </c>
      <c r="B778" s="2" t="s">
        <v>1900</v>
      </c>
      <c r="C778" s="2" t="s">
        <v>1897</v>
      </c>
      <c r="D778" s="26"/>
      <c r="E778" s="26"/>
      <c r="F778" s="26">
        <v>711</v>
      </c>
      <c r="G778" s="26"/>
      <c r="H778" s="56"/>
      <c r="J778" s="33"/>
    </row>
    <row r="779" spans="1:10" ht="30">
      <c r="A779" s="11">
        <v>40661</v>
      </c>
      <c r="B779" s="2" t="s">
        <v>1900</v>
      </c>
      <c r="C779" s="2" t="s">
        <v>1897</v>
      </c>
      <c r="D779" s="26"/>
      <c r="E779" s="26"/>
      <c r="F779" s="26">
        <v>2400</v>
      </c>
      <c r="G779" s="26"/>
      <c r="H779" s="56"/>
      <c r="J779" s="33"/>
    </row>
    <row r="780" spans="1:10" ht="45">
      <c r="A780" s="11">
        <v>40662</v>
      </c>
      <c r="B780" s="2" t="s">
        <v>1899</v>
      </c>
      <c r="C780" s="2" t="s">
        <v>1897</v>
      </c>
      <c r="D780" s="26"/>
      <c r="E780" s="26"/>
      <c r="F780" s="26">
        <v>12000</v>
      </c>
      <c r="G780" s="26"/>
      <c r="H780" s="56"/>
      <c r="J780" s="33"/>
    </row>
    <row r="781" spans="1:8" ht="30">
      <c r="A781" s="11">
        <v>40702</v>
      </c>
      <c r="B781" s="2" t="s">
        <v>1880</v>
      </c>
      <c r="C781" s="48" t="s">
        <v>1897</v>
      </c>
      <c r="D781" s="26"/>
      <c r="E781" s="26"/>
      <c r="F781" s="26">
        <v>123.95</v>
      </c>
      <c r="G781" s="26"/>
      <c r="H781" s="55"/>
    </row>
    <row r="782" spans="1:8" ht="30">
      <c r="A782" s="11">
        <v>40704</v>
      </c>
      <c r="B782" s="2" t="s">
        <v>1810</v>
      </c>
      <c r="C782" s="2" t="s">
        <v>1897</v>
      </c>
      <c r="D782" s="26"/>
      <c r="E782" s="26"/>
      <c r="F782" s="26">
        <v>1200</v>
      </c>
      <c r="G782" s="26"/>
      <c r="H782" s="55"/>
    </row>
    <row r="783" spans="1:8" ht="30">
      <c r="A783" s="11">
        <v>40713</v>
      </c>
      <c r="B783" s="2" t="s">
        <v>1773</v>
      </c>
      <c r="C783" s="2" t="s">
        <v>1897</v>
      </c>
      <c r="D783" s="26"/>
      <c r="E783" s="26"/>
      <c r="F783" s="26">
        <v>636.3</v>
      </c>
      <c r="G783" s="26"/>
      <c r="H783" s="55"/>
    </row>
    <row r="784" spans="1:8" ht="30">
      <c r="A784" s="11">
        <v>40717</v>
      </c>
      <c r="B784" s="2" t="s">
        <v>1889</v>
      </c>
      <c r="C784" s="2" t="s">
        <v>1897</v>
      </c>
      <c r="D784" s="26"/>
      <c r="E784" s="26"/>
      <c r="F784" s="26">
        <v>149.6</v>
      </c>
      <c r="G784" s="26"/>
      <c r="H784" s="55"/>
    </row>
    <row r="785" spans="1:8" ht="30">
      <c r="A785" s="11">
        <v>40720</v>
      </c>
      <c r="B785" s="2" t="s">
        <v>1758</v>
      </c>
      <c r="C785" s="2" t="s">
        <v>1897</v>
      </c>
      <c r="D785" s="26"/>
      <c r="E785" s="26"/>
      <c r="F785" s="26">
        <v>49.9</v>
      </c>
      <c r="G785" s="26"/>
      <c r="H785" s="55"/>
    </row>
    <row r="786" spans="1:8" ht="30">
      <c r="A786" s="11">
        <v>40733</v>
      </c>
      <c r="B786" s="2" t="s">
        <v>1800</v>
      </c>
      <c r="C786" s="2" t="s">
        <v>1897</v>
      </c>
      <c r="D786" s="26"/>
      <c r="E786" s="26"/>
      <c r="F786" s="26">
        <v>200</v>
      </c>
      <c r="G786" s="26"/>
      <c r="H786" s="55"/>
    </row>
    <row r="787" spans="1:8" ht="30">
      <c r="A787" s="11">
        <v>40795</v>
      </c>
      <c r="B787" s="2" t="s">
        <v>35</v>
      </c>
      <c r="C787" s="2" t="s">
        <v>1897</v>
      </c>
      <c r="D787" s="82"/>
      <c r="E787" s="26"/>
      <c r="F787" s="26">
        <v>109</v>
      </c>
      <c r="G787" s="26"/>
      <c r="H787" s="55"/>
    </row>
    <row r="788" spans="1:8" ht="30">
      <c r="A788" s="11">
        <v>40797</v>
      </c>
      <c r="B788" s="2" t="s">
        <v>38</v>
      </c>
      <c r="C788" s="2" t="s">
        <v>1897</v>
      </c>
      <c r="D788" s="82"/>
      <c r="E788" s="26"/>
      <c r="F788" s="26">
        <v>315.1</v>
      </c>
      <c r="G788" s="26"/>
      <c r="H788" s="55"/>
    </row>
    <row r="789" spans="1:8" ht="30">
      <c r="A789" s="11">
        <v>40798</v>
      </c>
      <c r="B789" s="2" t="s">
        <v>150</v>
      </c>
      <c r="C789" s="2" t="s">
        <v>1897</v>
      </c>
      <c r="D789" s="82"/>
      <c r="E789" s="26"/>
      <c r="F789" s="26">
        <v>1064.3</v>
      </c>
      <c r="G789" s="26"/>
      <c r="H789" s="55"/>
    </row>
    <row r="790" spans="1:8" ht="30">
      <c r="A790" s="11">
        <v>40799</v>
      </c>
      <c r="B790" s="2" t="s">
        <v>149</v>
      </c>
      <c r="C790" s="2" t="s">
        <v>1897</v>
      </c>
      <c r="D790" s="82">
        <v>1119.5</v>
      </c>
      <c r="E790" s="26"/>
      <c r="F790" s="26"/>
      <c r="G790" s="26"/>
      <c r="H790" s="55"/>
    </row>
    <row r="791" spans="1:8" ht="30">
      <c r="A791" s="11">
        <v>40804</v>
      </c>
      <c r="B791" s="2" t="s">
        <v>106</v>
      </c>
      <c r="C791" s="2" t="s">
        <v>1897</v>
      </c>
      <c r="D791" s="82"/>
      <c r="E791" s="26"/>
      <c r="F791" s="26">
        <v>99.6</v>
      </c>
      <c r="G791" s="26"/>
      <c r="H791" s="55"/>
    </row>
    <row r="792" spans="1:8" ht="30">
      <c r="A792" s="11">
        <v>40804</v>
      </c>
      <c r="B792" s="2" t="s">
        <v>102</v>
      </c>
      <c r="C792" s="2" t="s">
        <v>1897</v>
      </c>
      <c r="D792" s="82"/>
      <c r="E792" s="26"/>
      <c r="F792" s="26">
        <v>188.1</v>
      </c>
      <c r="G792" s="26"/>
      <c r="H792" s="55"/>
    </row>
    <row r="793" spans="1:8" ht="45">
      <c r="A793" s="11">
        <v>40807</v>
      </c>
      <c r="B793" s="2" t="s">
        <v>52</v>
      </c>
      <c r="C793" s="2" t="s">
        <v>1897</v>
      </c>
      <c r="D793" s="82"/>
      <c r="E793" s="26"/>
      <c r="F793" s="26">
        <v>125.4</v>
      </c>
      <c r="G793" s="26"/>
      <c r="H793" s="55"/>
    </row>
    <row r="794" spans="1:8" ht="30">
      <c r="A794" s="11">
        <v>40807</v>
      </c>
      <c r="B794" s="2" t="s">
        <v>62</v>
      </c>
      <c r="C794" s="2" t="s">
        <v>1897</v>
      </c>
      <c r="D794" s="82"/>
      <c r="E794" s="26"/>
      <c r="F794" s="26">
        <v>3236</v>
      </c>
      <c r="G794" s="26"/>
      <c r="H794" s="55"/>
    </row>
    <row r="795" spans="1:8" ht="30">
      <c r="A795" s="11">
        <v>40807</v>
      </c>
      <c r="B795" s="2" t="s">
        <v>1184</v>
      </c>
      <c r="C795" s="2" t="s">
        <v>1897</v>
      </c>
      <c r="D795" s="82"/>
      <c r="E795" s="26"/>
      <c r="F795" s="26">
        <v>92</v>
      </c>
      <c r="G795" s="26"/>
      <c r="H795" s="55"/>
    </row>
    <row r="796" spans="1:8" ht="30">
      <c r="A796" s="11">
        <v>40808</v>
      </c>
      <c r="B796" s="95" t="s">
        <v>105</v>
      </c>
      <c r="C796" s="2" t="s">
        <v>1897</v>
      </c>
      <c r="D796" s="82"/>
      <c r="E796" s="26"/>
      <c r="F796" s="26">
        <v>256</v>
      </c>
      <c r="G796" s="26"/>
      <c r="H796" s="55"/>
    </row>
    <row r="797" spans="1:8" ht="45">
      <c r="A797" s="11">
        <v>40628</v>
      </c>
      <c r="B797" s="2" t="s">
        <v>1854</v>
      </c>
      <c r="C797" s="2" t="s">
        <v>1895</v>
      </c>
      <c r="D797" s="26"/>
      <c r="E797" s="26"/>
      <c r="F797" s="26">
        <v>1730</v>
      </c>
      <c r="G797" s="26"/>
      <c r="H797" s="55"/>
    </row>
    <row r="798" spans="1:10" ht="30">
      <c r="A798" s="11">
        <v>40663</v>
      </c>
      <c r="B798" s="2" t="s">
        <v>668</v>
      </c>
      <c r="C798" s="2" t="s">
        <v>1895</v>
      </c>
      <c r="D798" s="26">
        <v>818.77</v>
      </c>
      <c r="E798" s="26"/>
      <c r="F798" s="26"/>
      <c r="G798" s="26"/>
      <c r="H798" s="56"/>
      <c r="J798" s="33"/>
    </row>
    <row r="799" spans="1:10" ht="15">
      <c r="A799" s="11">
        <v>40668</v>
      </c>
      <c r="B799" s="2" t="s">
        <v>650</v>
      </c>
      <c r="C799" s="2" t="s">
        <v>1895</v>
      </c>
      <c r="D799" s="26"/>
      <c r="E799" s="26"/>
      <c r="F799" s="26">
        <v>243.7</v>
      </c>
      <c r="G799" s="26"/>
      <c r="H799" s="56"/>
      <c r="J799" s="33"/>
    </row>
    <row r="800" spans="1:10" ht="45">
      <c r="A800" s="11">
        <v>40668</v>
      </c>
      <c r="B800" s="2" t="s">
        <v>1811</v>
      </c>
      <c r="C800" s="2" t="s">
        <v>1895</v>
      </c>
      <c r="D800" s="26"/>
      <c r="E800" s="26">
        <v>3000</v>
      </c>
      <c r="F800" s="26"/>
      <c r="G800" s="26"/>
      <c r="H800" s="55"/>
      <c r="J800" s="33"/>
    </row>
    <row r="801" spans="1:10" ht="60">
      <c r="A801" s="11">
        <v>40669</v>
      </c>
      <c r="B801" s="2" t="s">
        <v>681</v>
      </c>
      <c r="C801" s="2" t="s">
        <v>1895</v>
      </c>
      <c r="D801" s="26">
        <v>13468.32</v>
      </c>
      <c r="E801" s="26"/>
      <c r="F801" s="26"/>
      <c r="G801" s="26"/>
      <c r="H801" s="56"/>
      <c r="J801" s="33"/>
    </row>
    <row r="802" spans="1:10" ht="30">
      <c r="A802" s="11">
        <v>40669</v>
      </c>
      <c r="B802" s="2" t="s">
        <v>1823</v>
      </c>
      <c r="C802" s="2" t="s">
        <v>1895</v>
      </c>
      <c r="D802" s="26">
        <v>3793.18</v>
      </c>
      <c r="E802" s="26"/>
      <c r="F802" s="26"/>
      <c r="G802" s="26"/>
      <c r="H802" s="56"/>
      <c r="J802" s="33"/>
    </row>
    <row r="803" spans="1:10" ht="30">
      <c r="A803" s="11">
        <v>40669</v>
      </c>
      <c r="B803" s="2" t="s">
        <v>1276</v>
      </c>
      <c r="C803" s="2" t="s">
        <v>1895</v>
      </c>
      <c r="D803" s="26">
        <v>3136.4</v>
      </c>
      <c r="E803" s="26"/>
      <c r="F803" s="26"/>
      <c r="G803" s="26"/>
      <c r="H803" s="56"/>
      <c r="J803" s="33"/>
    </row>
    <row r="804" spans="1:10" ht="15">
      <c r="A804" s="11">
        <v>40680</v>
      </c>
      <c r="B804" s="2" t="s">
        <v>620</v>
      </c>
      <c r="C804" s="2" t="s">
        <v>1895</v>
      </c>
      <c r="D804" s="26"/>
      <c r="E804" s="26"/>
      <c r="F804" s="26">
        <v>814.65</v>
      </c>
      <c r="G804" s="26"/>
      <c r="H804" s="56"/>
      <c r="J804" s="33"/>
    </row>
    <row r="805" spans="1:10" ht="60">
      <c r="A805" s="11">
        <v>40680</v>
      </c>
      <c r="B805" s="2" t="s">
        <v>1616</v>
      </c>
      <c r="C805" s="2" t="s">
        <v>1895</v>
      </c>
      <c r="D805" s="26"/>
      <c r="E805" s="26"/>
      <c r="F805" s="26">
        <f>11064.3+1128</f>
        <v>12192.3</v>
      </c>
      <c r="G805" s="26"/>
      <c r="H805" s="56"/>
      <c r="J805" s="33"/>
    </row>
    <row r="806" spans="1:10" ht="30">
      <c r="A806" s="11">
        <v>40682</v>
      </c>
      <c r="B806" s="2" t="s">
        <v>673</v>
      </c>
      <c r="C806" s="2" t="s">
        <v>1895</v>
      </c>
      <c r="D806" s="26"/>
      <c r="E806" s="26"/>
      <c r="F806" s="26">
        <v>243.7</v>
      </c>
      <c r="G806" s="26"/>
      <c r="H806" s="56"/>
      <c r="J806" s="33"/>
    </row>
    <row r="807" spans="1:10" ht="15">
      <c r="A807" s="11">
        <v>40683</v>
      </c>
      <c r="B807" s="2" t="s">
        <v>672</v>
      </c>
      <c r="C807" s="2" t="s">
        <v>1895</v>
      </c>
      <c r="D807" s="26"/>
      <c r="E807" s="26"/>
      <c r="F807" s="26">
        <v>202.6</v>
      </c>
      <c r="G807" s="26"/>
      <c r="H807" s="56"/>
      <c r="J807" s="33"/>
    </row>
    <row r="808" spans="1:10" ht="30">
      <c r="A808" s="11">
        <v>40685</v>
      </c>
      <c r="B808" s="2" t="s">
        <v>671</v>
      </c>
      <c r="C808" s="2" t="s">
        <v>1895</v>
      </c>
      <c r="D808" s="26"/>
      <c r="E808" s="26"/>
      <c r="F808" s="26">
        <v>576.1</v>
      </c>
      <c r="G808" s="26"/>
      <c r="H808" s="56"/>
      <c r="J808" s="33"/>
    </row>
    <row r="809" spans="1:10" ht="15">
      <c r="A809" s="11">
        <v>40686</v>
      </c>
      <c r="B809" s="2" t="s">
        <v>1624</v>
      </c>
      <c r="C809" s="2" t="s">
        <v>1895</v>
      </c>
      <c r="D809" s="26"/>
      <c r="E809" s="26"/>
      <c r="F809" s="26">
        <v>40</v>
      </c>
      <c r="G809" s="26"/>
      <c r="H809" s="56"/>
      <c r="J809" s="33"/>
    </row>
    <row r="810" spans="1:10" ht="15">
      <c r="A810" s="11">
        <v>40692</v>
      </c>
      <c r="B810" s="2" t="s">
        <v>669</v>
      </c>
      <c r="C810" s="2" t="s">
        <v>1895</v>
      </c>
      <c r="D810" s="26"/>
      <c r="E810" s="26"/>
      <c r="F810" s="26">
        <v>79.9</v>
      </c>
      <c r="G810" s="26"/>
      <c r="H810" s="56"/>
      <c r="J810" s="33"/>
    </row>
    <row r="811" spans="1:10" ht="15">
      <c r="A811" s="11">
        <v>40692</v>
      </c>
      <c r="B811" s="2" t="s">
        <v>670</v>
      </c>
      <c r="C811" s="2" t="s">
        <v>1895</v>
      </c>
      <c r="D811" s="26"/>
      <c r="E811" s="26"/>
      <c r="F811" s="26">
        <v>199.6</v>
      </c>
      <c r="G811" s="26"/>
      <c r="H811" s="56"/>
      <c r="J811" s="33"/>
    </row>
    <row r="812" spans="1:10" ht="15">
      <c r="A812" s="11">
        <v>40692</v>
      </c>
      <c r="B812" s="2" t="s">
        <v>336</v>
      </c>
      <c r="C812" s="2" t="s">
        <v>1895</v>
      </c>
      <c r="D812" s="26">
        <v>209.7</v>
      </c>
      <c r="E812" s="26"/>
      <c r="F812" s="26"/>
      <c r="G812" s="26"/>
      <c r="H812" s="56"/>
      <c r="J812" s="33"/>
    </row>
    <row r="813" spans="1:10" ht="15">
      <c r="A813" s="11">
        <v>40694</v>
      </c>
      <c r="B813" s="2" t="s">
        <v>1909</v>
      </c>
      <c r="C813" s="2" t="s">
        <v>1895</v>
      </c>
      <c r="D813" s="26"/>
      <c r="E813" s="26"/>
      <c r="F813" s="26">
        <v>2079.1</v>
      </c>
      <c r="G813" s="26"/>
      <c r="H813" s="56"/>
      <c r="J813" s="33"/>
    </row>
    <row r="814" spans="1:10" ht="15">
      <c r="A814" s="11">
        <v>40695</v>
      </c>
      <c r="B814" s="2" t="s">
        <v>1903</v>
      </c>
      <c r="C814" s="2" t="s">
        <v>1895</v>
      </c>
      <c r="D814" s="26"/>
      <c r="E814" s="26"/>
      <c r="F814" s="26">
        <v>30</v>
      </c>
      <c r="G814" s="26"/>
      <c r="H814" s="56"/>
      <c r="J814" s="33"/>
    </row>
    <row r="815" spans="1:10" ht="15">
      <c r="A815" s="11">
        <v>40695</v>
      </c>
      <c r="B815" s="2" t="s">
        <v>337</v>
      </c>
      <c r="C815" s="2" t="s">
        <v>1895</v>
      </c>
      <c r="D815" s="26"/>
      <c r="E815" s="26"/>
      <c r="F815" s="26">
        <v>7500</v>
      </c>
      <c r="G815" s="26"/>
      <c r="H815" s="56"/>
      <c r="J815" s="33"/>
    </row>
    <row r="816" spans="1:10" ht="15">
      <c r="A816" s="11">
        <v>40698</v>
      </c>
      <c r="B816" s="2" t="s">
        <v>1906</v>
      </c>
      <c r="C816" s="2" t="s">
        <v>1895</v>
      </c>
      <c r="D816" s="26"/>
      <c r="E816" s="26"/>
      <c r="F816" s="26">
        <v>495</v>
      </c>
      <c r="G816" s="26"/>
      <c r="H816" s="56"/>
      <c r="J816" s="33"/>
    </row>
    <row r="817" spans="1:10" ht="30">
      <c r="A817" s="11">
        <v>40704</v>
      </c>
      <c r="B817" s="2" t="s">
        <v>339</v>
      </c>
      <c r="C817" s="2" t="s">
        <v>1895</v>
      </c>
      <c r="D817" s="26"/>
      <c r="E817" s="26"/>
      <c r="F817" s="26">
        <v>9474.88</v>
      </c>
      <c r="G817" s="26"/>
      <c r="H817" s="56"/>
      <c r="J817" s="33"/>
    </row>
    <row r="818" spans="1:8" ht="30">
      <c r="A818" s="11">
        <v>40710</v>
      </c>
      <c r="B818" s="2" t="s">
        <v>1901</v>
      </c>
      <c r="C818" s="2" t="s">
        <v>1895</v>
      </c>
      <c r="D818" s="26"/>
      <c r="E818" s="47"/>
      <c r="F818" s="62">
        <v>299.8</v>
      </c>
      <c r="G818" s="61"/>
      <c r="H818" s="55"/>
    </row>
    <row r="819" spans="1:10" ht="30">
      <c r="A819" s="11">
        <v>40711</v>
      </c>
      <c r="B819" s="2" t="s">
        <v>1902</v>
      </c>
      <c r="C819" s="2" t="s">
        <v>1895</v>
      </c>
      <c r="D819" s="26"/>
      <c r="E819" s="26"/>
      <c r="F819" s="26">
        <v>818</v>
      </c>
      <c r="G819" s="26"/>
      <c r="H819" s="56"/>
      <c r="J819" s="33"/>
    </row>
    <row r="820" spans="1:10" ht="30">
      <c r="A820" s="11">
        <v>40712</v>
      </c>
      <c r="B820" s="2" t="s">
        <v>1907</v>
      </c>
      <c r="C820" s="2" t="s">
        <v>1895</v>
      </c>
      <c r="D820" s="26"/>
      <c r="E820" s="26"/>
      <c r="F820" s="26">
        <v>119</v>
      </c>
      <c r="G820" s="26"/>
      <c r="H820" s="56"/>
      <c r="J820" s="33"/>
    </row>
    <row r="821" spans="1:10" ht="15">
      <c r="A821" s="11">
        <v>40712</v>
      </c>
      <c r="B821" s="2" t="s">
        <v>1908</v>
      </c>
      <c r="C821" s="2" t="s">
        <v>1895</v>
      </c>
      <c r="D821" s="26"/>
      <c r="E821" s="26"/>
      <c r="F821" s="26">
        <v>333.7</v>
      </c>
      <c r="G821" s="26"/>
      <c r="H821" s="56"/>
      <c r="J821" s="33"/>
    </row>
    <row r="822" spans="1:10" ht="15">
      <c r="A822" s="11">
        <v>40713</v>
      </c>
      <c r="B822" s="2" t="s">
        <v>1904</v>
      </c>
      <c r="C822" s="2" t="s">
        <v>1895</v>
      </c>
      <c r="D822" s="26"/>
      <c r="E822" s="26"/>
      <c r="F822" s="26">
        <v>43.8</v>
      </c>
      <c r="G822" s="26"/>
      <c r="H822" s="56"/>
      <c r="J822" s="33"/>
    </row>
    <row r="823" spans="1:10" ht="15">
      <c r="A823" s="11">
        <v>40713</v>
      </c>
      <c r="B823" s="2" t="s">
        <v>338</v>
      </c>
      <c r="C823" s="2" t="s">
        <v>1895</v>
      </c>
      <c r="D823" s="26"/>
      <c r="E823" s="26"/>
      <c r="F823" s="26">
        <v>570</v>
      </c>
      <c r="G823" s="26"/>
      <c r="H823" s="56"/>
      <c r="J823" s="33"/>
    </row>
    <row r="824" spans="1:10" ht="30">
      <c r="A824" s="11">
        <v>40714</v>
      </c>
      <c r="B824" s="2" t="s">
        <v>1905</v>
      </c>
      <c r="C824" s="2" t="s">
        <v>1895</v>
      </c>
      <c r="D824" s="26"/>
      <c r="E824" s="26"/>
      <c r="F824" s="26">
        <v>799.2</v>
      </c>
      <c r="G824" s="26"/>
      <c r="H824" s="56"/>
      <c r="J824" s="33"/>
    </row>
    <row r="825" spans="1:10" ht="30">
      <c r="A825" s="11">
        <v>40716</v>
      </c>
      <c r="B825" s="2" t="s">
        <v>340</v>
      </c>
      <c r="C825" s="2" t="s">
        <v>1895</v>
      </c>
      <c r="D825" s="26"/>
      <c r="E825" s="26"/>
      <c r="F825" s="26">
        <v>59.9</v>
      </c>
      <c r="G825" s="26"/>
      <c r="H825" s="56"/>
      <c r="J825" s="33"/>
    </row>
    <row r="826" spans="1:8" ht="30">
      <c r="A826" s="11">
        <v>40720</v>
      </c>
      <c r="B826" s="2" t="s">
        <v>1890</v>
      </c>
      <c r="C826" s="2" t="s">
        <v>1895</v>
      </c>
      <c r="D826" s="26"/>
      <c r="E826" s="26"/>
      <c r="F826" s="26">
        <v>411.63</v>
      </c>
      <c r="G826" s="26"/>
      <c r="H826" s="55"/>
    </row>
    <row r="827" spans="1:8" ht="30">
      <c r="A827" s="11">
        <v>40902</v>
      </c>
      <c r="B827" s="2" t="s">
        <v>1182</v>
      </c>
      <c r="C827" s="2" t="s">
        <v>1955</v>
      </c>
      <c r="D827" s="26"/>
      <c r="E827" s="26"/>
      <c r="F827" s="26">
        <v>772.4</v>
      </c>
      <c r="G827" s="26"/>
      <c r="H827" s="55"/>
    </row>
    <row r="828" spans="1:10" ht="30">
      <c r="A828" s="11">
        <v>40546</v>
      </c>
      <c r="B828" s="2" t="s">
        <v>1619</v>
      </c>
      <c r="C828" s="2" t="s">
        <v>1325</v>
      </c>
      <c r="D828" s="27"/>
      <c r="E828" s="27"/>
      <c r="F828" s="26">
        <v>1359.5</v>
      </c>
      <c r="G828" s="27"/>
      <c r="H828" s="54"/>
      <c r="J828" s="33" t="s">
        <v>1325</v>
      </c>
    </row>
    <row r="829" spans="1:10" ht="30">
      <c r="A829" s="11">
        <v>40546</v>
      </c>
      <c r="B829" s="2" t="s">
        <v>1620</v>
      </c>
      <c r="C829" s="2" t="s">
        <v>1325</v>
      </c>
      <c r="D829" s="27"/>
      <c r="E829" s="27"/>
      <c r="F829" s="26">
        <v>79.6</v>
      </c>
      <c r="G829" s="27"/>
      <c r="H829" s="54"/>
      <c r="J829" s="33" t="s">
        <v>1326</v>
      </c>
    </row>
    <row r="830" spans="1:10" ht="30">
      <c r="A830" s="11">
        <v>40546</v>
      </c>
      <c r="B830" s="2" t="s">
        <v>1621</v>
      </c>
      <c r="C830" s="2" t="s">
        <v>1325</v>
      </c>
      <c r="D830" s="27"/>
      <c r="E830" s="27"/>
      <c r="F830" s="26">
        <v>16.9</v>
      </c>
      <c r="G830" s="27"/>
      <c r="H830" s="54"/>
      <c r="J830" s="33" t="s">
        <v>1321</v>
      </c>
    </row>
    <row r="831" spans="1:10" ht="30">
      <c r="A831" s="11">
        <v>40561</v>
      </c>
      <c r="B831" s="48" t="s">
        <v>1438</v>
      </c>
      <c r="C831" s="2" t="s">
        <v>1325</v>
      </c>
      <c r="D831" s="27"/>
      <c r="E831" s="27"/>
      <c r="F831" s="26">
        <v>49.8</v>
      </c>
      <c r="G831" s="27"/>
      <c r="H831" s="55"/>
      <c r="J831" s="33"/>
    </row>
    <row r="832" spans="1:10" ht="30">
      <c r="A832" s="11">
        <v>40561</v>
      </c>
      <c r="B832" s="48" t="s">
        <v>1439</v>
      </c>
      <c r="C832" s="2" t="s">
        <v>1325</v>
      </c>
      <c r="D832" s="27"/>
      <c r="E832" s="27"/>
      <c r="F832" s="26">
        <v>997</v>
      </c>
      <c r="G832" s="27"/>
      <c r="H832" s="55"/>
      <c r="J832" s="33"/>
    </row>
    <row r="833" spans="1:10" ht="30">
      <c r="A833" s="11">
        <v>40564</v>
      </c>
      <c r="B833" s="48" t="s">
        <v>1618</v>
      </c>
      <c r="C833" s="2" t="s">
        <v>1325</v>
      </c>
      <c r="D833" s="27"/>
      <c r="E833" s="27"/>
      <c r="F833" s="26">
        <v>99.9</v>
      </c>
      <c r="G833" s="27"/>
      <c r="H833" s="55"/>
      <c r="J833" s="33"/>
    </row>
    <row r="834" spans="1:10" ht="30">
      <c r="A834" s="11">
        <v>40570</v>
      </c>
      <c r="B834" s="48" t="s">
        <v>1446</v>
      </c>
      <c r="C834" s="2" t="s">
        <v>1325</v>
      </c>
      <c r="D834" s="26"/>
      <c r="E834" s="26"/>
      <c r="F834" s="26">
        <v>399.9</v>
      </c>
      <c r="G834" s="26"/>
      <c r="H834" s="55"/>
      <c r="J834" s="33"/>
    </row>
    <row r="835" spans="1:10" ht="45">
      <c r="A835" s="11">
        <v>40570</v>
      </c>
      <c r="B835" s="48" t="s">
        <v>1445</v>
      </c>
      <c r="C835" s="2" t="s">
        <v>1325</v>
      </c>
      <c r="D835" s="26"/>
      <c r="E835" s="26"/>
      <c r="F835" s="26">
        <v>500</v>
      </c>
      <c r="G835" s="26"/>
      <c r="H835" s="55"/>
      <c r="J835" s="33"/>
    </row>
    <row r="836" spans="1:10" ht="30">
      <c r="A836" s="11">
        <v>40571</v>
      </c>
      <c r="B836" s="48" t="s">
        <v>1447</v>
      </c>
      <c r="C836" s="2" t="s">
        <v>1325</v>
      </c>
      <c r="D836" s="26"/>
      <c r="E836" s="26"/>
      <c r="F836" s="26">
        <v>54.9</v>
      </c>
      <c r="G836" s="26"/>
      <c r="H836" s="55"/>
      <c r="J836" s="33"/>
    </row>
    <row r="837" spans="1:10" ht="30">
      <c r="A837" s="11">
        <v>40571</v>
      </c>
      <c r="B837" s="48" t="s">
        <v>1448</v>
      </c>
      <c r="C837" s="2" t="s">
        <v>1325</v>
      </c>
      <c r="D837" s="26"/>
      <c r="E837" s="26"/>
      <c r="F837" s="26">
        <v>282.8</v>
      </c>
      <c r="G837" s="26"/>
      <c r="H837" s="55"/>
      <c r="J837" s="33"/>
    </row>
    <row r="838" spans="1:10" ht="30">
      <c r="A838" s="11">
        <v>40573</v>
      </c>
      <c r="B838" s="48" t="s">
        <v>882</v>
      </c>
      <c r="C838" s="2" t="s">
        <v>1325</v>
      </c>
      <c r="D838" s="26"/>
      <c r="E838" s="26"/>
      <c r="F838" s="26">
        <v>340.2</v>
      </c>
      <c r="G838" s="26"/>
      <c r="H838" s="55"/>
      <c r="J838" s="33"/>
    </row>
    <row r="839" spans="1:10" ht="30">
      <c r="A839" s="11">
        <v>40576</v>
      </c>
      <c r="B839" s="48" t="s">
        <v>879</v>
      </c>
      <c r="C839" s="2" t="s">
        <v>1325</v>
      </c>
      <c r="D839" s="26"/>
      <c r="E839" s="26"/>
      <c r="F839" s="26">
        <v>325.4</v>
      </c>
      <c r="G839" s="26"/>
      <c r="H839" s="55"/>
      <c r="J839" s="33"/>
    </row>
    <row r="840" spans="1:10" ht="30">
      <c r="A840" s="11">
        <v>40578</v>
      </c>
      <c r="B840" s="48" t="s">
        <v>881</v>
      </c>
      <c r="C840" s="2" t="s">
        <v>1325</v>
      </c>
      <c r="D840" s="26"/>
      <c r="E840" s="26"/>
      <c r="F840" s="26">
        <v>399.7</v>
      </c>
      <c r="G840" s="26"/>
      <c r="H840" s="56"/>
      <c r="J840" s="33"/>
    </row>
    <row r="841" spans="1:10" ht="30">
      <c r="A841" s="11">
        <v>40600</v>
      </c>
      <c r="B841" s="2" t="s">
        <v>1138</v>
      </c>
      <c r="C841" s="2" t="s">
        <v>1325</v>
      </c>
      <c r="D841" s="26"/>
      <c r="E841" s="26"/>
      <c r="F841" s="26">
        <v>84</v>
      </c>
      <c r="G841" s="26"/>
      <c r="H841" s="55"/>
      <c r="J841" s="33"/>
    </row>
    <row r="842" spans="1:10" ht="30">
      <c r="A842" s="11">
        <v>40604</v>
      </c>
      <c r="B842" s="48" t="s">
        <v>1137</v>
      </c>
      <c r="C842" s="2" t="s">
        <v>1325</v>
      </c>
      <c r="D842" s="26"/>
      <c r="E842" s="26"/>
      <c r="F842" s="49">
        <v>53.5</v>
      </c>
      <c r="G842" s="26"/>
      <c r="H842" s="55"/>
      <c r="J842" s="33"/>
    </row>
    <row r="843" spans="1:10" ht="30">
      <c r="A843" s="11">
        <v>40608</v>
      </c>
      <c r="B843" s="48" t="s">
        <v>1120</v>
      </c>
      <c r="C843" s="2" t="s">
        <v>1325</v>
      </c>
      <c r="D843" s="26"/>
      <c r="E843" s="26"/>
      <c r="F843" s="49">
        <v>109.6</v>
      </c>
      <c r="G843" s="26"/>
      <c r="H843" s="55"/>
      <c r="J843" s="33"/>
    </row>
    <row r="844" spans="1:8" ht="30">
      <c r="A844" s="11">
        <v>40613</v>
      </c>
      <c r="B844" s="2" t="s">
        <v>169</v>
      </c>
      <c r="C844" s="2" t="s">
        <v>1325</v>
      </c>
      <c r="D844" s="26"/>
      <c r="E844" s="26"/>
      <c r="F844" s="26">
        <f>1548.43+179.19+206.7</f>
        <v>1934.3200000000002</v>
      </c>
      <c r="G844" s="26"/>
      <c r="H844" s="55" t="s">
        <v>856</v>
      </c>
    </row>
    <row r="845" spans="1:10" ht="30">
      <c r="A845" s="11">
        <v>40615</v>
      </c>
      <c r="B845" s="48" t="s">
        <v>1143</v>
      </c>
      <c r="C845" s="2" t="s">
        <v>1325</v>
      </c>
      <c r="D845" s="26">
        <v>192</v>
      </c>
      <c r="E845" s="26"/>
      <c r="F845" s="46"/>
      <c r="G845" s="26"/>
      <c r="H845" s="55"/>
      <c r="J845" s="33"/>
    </row>
    <row r="846" spans="1:10" ht="30">
      <c r="A846" s="11">
        <v>40615</v>
      </c>
      <c r="B846" s="2" t="s">
        <v>345</v>
      </c>
      <c r="C846" s="2" t="s">
        <v>1325</v>
      </c>
      <c r="D846" s="26"/>
      <c r="E846" s="26"/>
      <c r="F846" s="26">
        <v>479.6</v>
      </c>
      <c r="G846" s="26"/>
      <c r="H846" s="56"/>
      <c r="J846" s="33"/>
    </row>
    <row r="847" spans="1:8" ht="30">
      <c r="A847" s="11">
        <v>40622</v>
      </c>
      <c r="B847" s="2" t="s">
        <v>168</v>
      </c>
      <c r="C847" s="2" t="s">
        <v>1325</v>
      </c>
      <c r="D847" s="26"/>
      <c r="E847" s="26"/>
      <c r="F847" s="26">
        <v>481.95</v>
      </c>
      <c r="G847" s="26"/>
      <c r="H847" s="55" t="s">
        <v>856</v>
      </c>
    </row>
    <row r="848" spans="1:8" ht="54">
      <c r="A848" s="11">
        <v>40626</v>
      </c>
      <c r="B848" s="2" t="s">
        <v>1855</v>
      </c>
      <c r="C848" s="2" t="s">
        <v>1325</v>
      </c>
      <c r="D848" s="26"/>
      <c r="E848" s="26"/>
      <c r="F848" s="26">
        <f>2720/157.96*40</f>
        <v>688.7819701190175</v>
      </c>
      <c r="G848" s="26"/>
      <c r="H848" s="55" t="s">
        <v>857</v>
      </c>
    </row>
    <row r="849" spans="1:10" ht="30">
      <c r="A849" s="11">
        <v>40628</v>
      </c>
      <c r="B849" s="2" t="s">
        <v>1573</v>
      </c>
      <c r="C849" s="2" t="s">
        <v>1325</v>
      </c>
      <c r="D849" s="46"/>
      <c r="E849" s="26"/>
      <c r="F849" s="26">
        <v>282.6</v>
      </c>
      <c r="G849" s="26"/>
      <c r="H849" s="55"/>
      <c r="J849" s="33"/>
    </row>
    <row r="850" spans="1:10" ht="30">
      <c r="A850" s="11">
        <v>40629</v>
      </c>
      <c r="B850" s="2" t="s">
        <v>1574</v>
      </c>
      <c r="C850" s="2" t="s">
        <v>1325</v>
      </c>
      <c r="D850" s="46"/>
      <c r="E850" s="26"/>
      <c r="F850" s="26">
        <v>53.9</v>
      </c>
      <c r="G850" s="26"/>
      <c r="H850" s="55"/>
      <c r="J850" s="33"/>
    </row>
    <row r="851" spans="1:10" ht="54">
      <c r="A851" s="11">
        <v>40629</v>
      </c>
      <c r="B851" s="48" t="s">
        <v>873</v>
      </c>
      <c r="C851" s="2" t="s">
        <v>1325</v>
      </c>
      <c r="D851" s="26"/>
      <c r="E851" s="26"/>
      <c r="F851" s="49">
        <f>(74.27+39.89)/3.9*40</f>
        <v>1170.871794871795</v>
      </c>
      <c r="G851" s="26"/>
      <c r="H851" s="55" t="s">
        <v>857</v>
      </c>
      <c r="J851" s="33"/>
    </row>
    <row r="852" spans="1:10" ht="30">
      <c r="A852" s="11">
        <v>40629</v>
      </c>
      <c r="B852" s="2" t="s">
        <v>1273</v>
      </c>
      <c r="C852" s="2" t="s">
        <v>1325</v>
      </c>
      <c r="D852" s="26">
        <v>222.62</v>
      </c>
      <c r="E852" s="26"/>
      <c r="F852" s="26"/>
      <c r="G852" s="26"/>
      <c r="H852" s="55"/>
      <c r="J852" s="33"/>
    </row>
    <row r="853" spans="1:10" ht="30">
      <c r="A853" s="11">
        <v>40629</v>
      </c>
      <c r="B853" s="2" t="s">
        <v>859</v>
      </c>
      <c r="C853" s="2" t="s">
        <v>1325</v>
      </c>
      <c r="D853" s="26"/>
      <c r="E853" s="26"/>
      <c r="F853" s="49">
        <v>378.28</v>
      </c>
      <c r="G853" s="26"/>
      <c r="H853" s="55" t="s">
        <v>856</v>
      </c>
      <c r="J853" s="33"/>
    </row>
    <row r="854" spans="1:10" ht="30">
      <c r="A854" s="11">
        <v>40637</v>
      </c>
      <c r="B854" s="2" t="s">
        <v>1561</v>
      </c>
      <c r="C854" s="2" t="s">
        <v>1325</v>
      </c>
      <c r="D854" s="26"/>
      <c r="E854" s="26"/>
      <c r="F854" s="26">
        <v>69.9</v>
      </c>
      <c r="G854" s="26"/>
      <c r="H854" s="56"/>
      <c r="J854" s="33"/>
    </row>
    <row r="855" spans="1:10" ht="30">
      <c r="A855" s="11">
        <v>40641</v>
      </c>
      <c r="B855" s="2" t="s">
        <v>1562</v>
      </c>
      <c r="C855" s="2" t="s">
        <v>1325</v>
      </c>
      <c r="D855" s="26"/>
      <c r="E855" s="26"/>
      <c r="F855" s="26">
        <v>209.6</v>
      </c>
      <c r="G855" s="26"/>
      <c r="H855" s="55"/>
      <c r="J855" s="33"/>
    </row>
    <row r="856" spans="1:10" ht="30">
      <c r="A856" s="11">
        <v>40667</v>
      </c>
      <c r="B856" s="2" t="s">
        <v>626</v>
      </c>
      <c r="C856" s="2" t="s">
        <v>1325</v>
      </c>
      <c r="D856" s="26"/>
      <c r="E856" s="26"/>
      <c r="F856" s="26">
        <v>42</v>
      </c>
      <c r="G856" s="26"/>
      <c r="H856" s="56"/>
      <c r="J856" s="33"/>
    </row>
    <row r="857" spans="1:8" ht="30">
      <c r="A857" s="11">
        <v>40709</v>
      </c>
      <c r="B857" s="2" t="s">
        <v>1775</v>
      </c>
      <c r="C857" s="2" t="s">
        <v>1325</v>
      </c>
      <c r="D857" s="26"/>
      <c r="E857" s="26"/>
      <c r="F857" s="26">
        <v>124.5</v>
      </c>
      <c r="G857" s="26"/>
      <c r="H857" s="55"/>
    </row>
    <row r="858" spans="1:8" ht="30">
      <c r="A858" s="11">
        <v>40714</v>
      </c>
      <c r="B858" s="2" t="s">
        <v>1888</v>
      </c>
      <c r="C858" s="2" t="s">
        <v>1325</v>
      </c>
      <c r="D858" s="26"/>
      <c r="E858" s="26"/>
      <c r="F858" s="26">
        <v>3</v>
      </c>
      <c r="G858" s="26"/>
      <c r="H858" s="55"/>
    </row>
    <row r="859" spans="1:9" ht="30">
      <c r="A859" s="11">
        <v>40734</v>
      </c>
      <c r="B859" s="2" t="s">
        <v>1804</v>
      </c>
      <c r="C859" s="2" t="s">
        <v>1325</v>
      </c>
      <c r="D859" s="26"/>
      <c r="E859" s="26"/>
      <c r="F859" s="26">
        <v>740</v>
      </c>
      <c r="G859" s="26"/>
      <c r="H859" s="55"/>
      <c r="I859" s="17"/>
    </row>
    <row r="860" spans="1:10" s="99" customFormat="1" ht="30">
      <c r="A860" s="11">
        <v>40748</v>
      </c>
      <c r="B860" s="2" t="s">
        <v>1804</v>
      </c>
      <c r="C860" s="2" t="s">
        <v>1325</v>
      </c>
      <c r="D860" s="26"/>
      <c r="E860" s="26"/>
      <c r="F860" s="26">
        <v>170</v>
      </c>
      <c r="G860" s="26"/>
      <c r="H860" s="55"/>
      <c r="I860" s="12"/>
      <c r="J860" s="12"/>
    </row>
    <row r="861" spans="1:8" ht="30">
      <c r="A861" s="77">
        <v>40758</v>
      </c>
      <c r="B861" s="81" t="s">
        <v>481</v>
      </c>
      <c r="C861" s="81" t="s">
        <v>1325</v>
      </c>
      <c r="D861" s="82"/>
      <c r="E861" s="82"/>
      <c r="F861" s="82">
        <v>100</v>
      </c>
      <c r="G861" s="82"/>
      <c r="H861" s="83"/>
    </row>
    <row r="862" spans="1:8" ht="30">
      <c r="A862" s="77">
        <v>40760</v>
      </c>
      <c r="B862" s="81" t="s">
        <v>1036</v>
      </c>
      <c r="C862" s="81" t="s">
        <v>1325</v>
      </c>
      <c r="D862" s="82"/>
      <c r="E862" s="82"/>
      <c r="F862" s="82">
        <v>200</v>
      </c>
      <c r="G862" s="82"/>
      <c r="H862" s="83"/>
    </row>
    <row r="863" spans="1:8" ht="45">
      <c r="A863" s="77">
        <v>40765</v>
      </c>
      <c r="B863" s="81" t="s">
        <v>1038</v>
      </c>
      <c r="C863" s="81" t="s">
        <v>1325</v>
      </c>
      <c r="D863" s="82"/>
      <c r="E863" s="82"/>
      <c r="F863" s="82">
        <v>315</v>
      </c>
      <c r="G863" s="82"/>
      <c r="H863" s="83"/>
    </row>
    <row r="864" spans="1:8" ht="45">
      <c r="A864" s="77">
        <v>40766</v>
      </c>
      <c r="B864" s="81" t="s">
        <v>1038</v>
      </c>
      <c r="C864" s="81" t="s">
        <v>1325</v>
      </c>
      <c r="D864" s="82"/>
      <c r="E864" s="82"/>
      <c r="F864" s="82">
        <v>72</v>
      </c>
      <c r="G864" s="82"/>
      <c r="H864" s="83"/>
    </row>
    <row r="865" spans="1:8" ht="45">
      <c r="A865" s="77">
        <v>40768</v>
      </c>
      <c r="B865" s="87" t="s">
        <v>487</v>
      </c>
      <c r="C865" s="81" t="s">
        <v>1325</v>
      </c>
      <c r="D865" s="82"/>
      <c r="E865" s="82"/>
      <c r="F865" s="82">
        <v>452</v>
      </c>
      <c r="G865" s="82"/>
      <c r="H865" s="83"/>
    </row>
    <row r="866" spans="1:8" ht="30">
      <c r="A866" s="11">
        <v>40886</v>
      </c>
      <c r="B866" s="2" t="s">
        <v>1165</v>
      </c>
      <c r="C866" s="2" t="s">
        <v>1325</v>
      </c>
      <c r="D866" s="26"/>
      <c r="E866" s="26"/>
      <c r="F866" s="26">
        <v>630</v>
      </c>
      <c r="G866" s="26"/>
      <c r="H866" s="55"/>
    </row>
    <row r="867" spans="1:10" s="98" customFormat="1" ht="30">
      <c r="A867" s="11">
        <v>40886</v>
      </c>
      <c r="B867" s="2" t="s">
        <v>1166</v>
      </c>
      <c r="C867" s="2" t="s">
        <v>1325</v>
      </c>
      <c r="D867" s="26"/>
      <c r="E867" s="26"/>
      <c r="F867" s="26">
        <v>930</v>
      </c>
      <c r="G867" s="26"/>
      <c r="H867" s="55"/>
      <c r="I867" s="12"/>
      <c r="J867" s="12"/>
    </row>
    <row r="868" spans="1:8" ht="30">
      <c r="A868" s="11">
        <v>40890</v>
      </c>
      <c r="B868" s="2" t="s">
        <v>1171</v>
      </c>
      <c r="C868" s="2" t="s">
        <v>1325</v>
      </c>
      <c r="D868" s="26"/>
      <c r="E868" s="26"/>
      <c r="F868" s="26">
        <v>29.8</v>
      </c>
      <c r="G868" s="26"/>
      <c r="H868" s="55"/>
    </row>
    <row r="869" spans="1:8" ht="60">
      <c r="A869" s="11">
        <v>40801</v>
      </c>
      <c r="B869" s="2" t="s">
        <v>802</v>
      </c>
      <c r="C869" s="2" t="s">
        <v>1223</v>
      </c>
      <c r="D869" s="82"/>
      <c r="E869" s="26">
        <v>14093</v>
      </c>
      <c r="F869" s="26"/>
      <c r="G869" s="26"/>
      <c r="H869" s="55" t="s">
        <v>801</v>
      </c>
    </row>
    <row r="870" spans="1:8" ht="30">
      <c r="A870" s="11">
        <v>40806</v>
      </c>
      <c r="B870" s="2" t="s">
        <v>1265</v>
      </c>
      <c r="C870" s="81" t="s">
        <v>1210</v>
      </c>
      <c r="D870" s="102"/>
      <c r="E870" s="101"/>
      <c r="F870" s="82">
        <v>65.1</v>
      </c>
      <c r="G870" s="26"/>
      <c r="H870" s="56"/>
    </row>
    <row r="871" spans="1:8" ht="45">
      <c r="A871" s="11">
        <v>40814</v>
      </c>
      <c r="B871" s="2" t="s">
        <v>832</v>
      </c>
      <c r="C871" s="81" t="s">
        <v>1210</v>
      </c>
      <c r="D871" s="102"/>
      <c r="E871" s="101"/>
      <c r="F871" s="82">
        <v>550.1</v>
      </c>
      <c r="G871" s="26"/>
      <c r="H871" s="56"/>
    </row>
    <row r="872" spans="1:8" ht="45">
      <c r="A872" s="11">
        <v>40818</v>
      </c>
      <c r="B872" s="2" t="s">
        <v>789</v>
      </c>
      <c r="C872" s="81" t="s">
        <v>1210</v>
      </c>
      <c r="D872" s="102"/>
      <c r="E872" s="101"/>
      <c r="F872" s="82">
        <v>129.9</v>
      </c>
      <c r="G872" s="26"/>
      <c r="H872" s="55"/>
    </row>
    <row r="873" spans="1:8" ht="30">
      <c r="A873" s="11">
        <v>40822</v>
      </c>
      <c r="B873" s="2" t="s">
        <v>660</v>
      </c>
      <c r="C873" s="81" t="s">
        <v>1210</v>
      </c>
      <c r="D873" s="102"/>
      <c r="E873" s="101"/>
      <c r="F873" s="82">
        <v>200</v>
      </c>
      <c r="G873" s="26"/>
      <c r="H873" s="55"/>
    </row>
    <row r="874" spans="1:8" ht="60">
      <c r="A874" s="11">
        <v>40844</v>
      </c>
      <c r="B874" s="2" t="s">
        <v>933</v>
      </c>
      <c r="C874" s="2" t="s">
        <v>1210</v>
      </c>
      <c r="D874" s="82"/>
      <c r="E874" s="26"/>
      <c r="F874" s="26">
        <f>393.47*10</f>
        <v>3934.7000000000003</v>
      </c>
      <c r="G874" s="26"/>
      <c r="H874" s="55"/>
    </row>
    <row r="875" spans="1:8" ht="30">
      <c r="A875" s="11">
        <v>40857</v>
      </c>
      <c r="B875" s="2" t="s">
        <v>896</v>
      </c>
      <c r="C875" s="2" t="s">
        <v>1210</v>
      </c>
      <c r="D875" s="82"/>
      <c r="E875" s="26">
        <v>18798.4</v>
      </c>
      <c r="F875" s="26"/>
      <c r="G875" s="26"/>
      <c r="H875" s="55"/>
    </row>
    <row r="876" spans="1:8" ht="30">
      <c r="A876" s="11">
        <v>40858</v>
      </c>
      <c r="B876" s="2" t="s">
        <v>897</v>
      </c>
      <c r="C876" s="2" t="s">
        <v>1210</v>
      </c>
      <c r="D876" s="82"/>
      <c r="E876" s="26"/>
      <c r="F876" s="26">
        <v>354</v>
      </c>
      <c r="G876" s="26"/>
      <c r="H876" s="55"/>
    </row>
    <row r="877" spans="1:8" ht="30">
      <c r="A877" s="11">
        <v>40858</v>
      </c>
      <c r="B877" s="2" t="s">
        <v>1679</v>
      </c>
      <c r="C877" s="2" t="s">
        <v>1210</v>
      </c>
      <c r="D877" s="82"/>
      <c r="E877" s="26"/>
      <c r="F877" s="26">
        <v>85</v>
      </c>
      <c r="G877" s="26"/>
      <c r="H877" s="55"/>
    </row>
    <row r="878" spans="1:8" ht="75">
      <c r="A878" s="11">
        <v>40858</v>
      </c>
      <c r="B878" s="2" t="s">
        <v>899</v>
      </c>
      <c r="C878" s="2" t="s">
        <v>1210</v>
      </c>
      <c r="D878" s="82">
        <v>1235.1</v>
      </c>
      <c r="E878" s="26"/>
      <c r="F878" s="26"/>
      <c r="G878" s="26"/>
      <c r="H878" s="55"/>
    </row>
    <row r="879" spans="1:8" ht="45">
      <c r="A879" s="11">
        <v>40858</v>
      </c>
      <c r="B879" s="2" t="s">
        <v>942</v>
      </c>
      <c r="C879" s="2" t="s">
        <v>1210</v>
      </c>
      <c r="D879" s="82"/>
      <c r="E879" s="26">
        <v>14602</v>
      </c>
      <c r="F879" s="26"/>
      <c r="G879" s="26"/>
      <c r="H879" s="55"/>
    </row>
    <row r="880" spans="1:8" ht="30">
      <c r="A880" s="11">
        <v>40861</v>
      </c>
      <c r="B880" s="2" t="s">
        <v>903</v>
      </c>
      <c r="C880" s="2" t="s">
        <v>1210</v>
      </c>
      <c r="D880" s="82"/>
      <c r="E880" s="26">
        <v>4800</v>
      </c>
      <c r="F880" s="26"/>
      <c r="G880" s="26"/>
      <c r="H880" s="55"/>
    </row>
    <row r="881" spans="1:8" ht="30">
      <c r="A881" s="11">
        <v>40861</v>
      </c>
      <c r="B881" s="2" t="s">
        <v>1681</v>
      </c>
      <c r="C881" s="2" t="s">
        <v>1210</v>
      </c>
      <c r="D881" s="82"/>
      <c r="E881" s="26"/>
      <c r="F881" s="26">
        <v>299.9</v>
      </c>
      <c r="G881" s="26"/>
      <c r="H881" s="55"/>
    </row>
    <row r="882" spans="1:8" ht="30">
      <c r="A882" s="11">
        <v>40863</v>
      </c>
      <c r="B882" s="2" t="s">
        <v>906</v>
      </c>
      <c r="C882" s="2" t="s">
        <v>1210</v>
      </c>
      <c r="D882" s="82"/>
      <c r="E882" s="26">
        <v>3674</v>
      </c>
      <c r="F882" s="26"/>
      <c r="G882" s="26"/>
      <c r="H882" s="55"/>
    </row>
    <row r="883" spans="1:8" ht="30">
      <c r="A883" s="11">
        <v>40866</v>
      </c>
      <c r="B883" s="2" t="s">
        <v>1789</v>
      </c>
      <c r="C883" s="2" t="s">
        <v>1210</v>
      </c>
      <c r="D883" s="82"/>
      <c r="E883" s="26"/>
      <c r="F883" s="26">
        <v>479.6</v>
      </c>
      <c r="G883" s="26"/>
      <c r="H883" s="55"/>
    </row>
    <row r="884" spans="1:8" ht="30">
      <c r="A884" s="11">
        <v>40868</v>
      </c>
      <c r="B884" s="2" t="s">
        <v>912</v>
      </c>
      <c r="C884" s="2" t="s">
        <v>1210</v>
      </c>
      <c r="D884" s="82"/>
      <c r="E884" s="26"/>
      <c r="F884" s="26">
        <v>1460.5</v>
      </c>
      <c r="G884" s="26"/>
      <c r="H884" s="55"/>
    </row>
    <row r="885" spans="1:8" ht="60">
      <c r="A885" s="11">
        <v>40868</v>
      </c>
      <c r="B885" s="2" t="s">
        <v>913</v>
      </c>
      <c r="C885" s="2" t="s">
        <v>1210</v>
      </c>
      <c r="D885" s="82"/>
      <c r="E885" s="26"/>
      <c r="F885" s="26">
        <v>786.8</v>
      </c>
      <c r="G885" s="26"/>
      <c r="H885" s="55"/>
    </row>
    <row r="886" spans="1:8" ht="30">
      <c r="A886" s="11">
        <v>40869</v>
      </c>
      <c r="B886" s="2" t="s">
        <v>914</v>
      </c>
      <c r="C886" s="2" t="s">
        <v>1210</v>
      </c>
      <c r="D886" s="82"/>
      <c r="E886" s="26"/>
      <c r="F886" s="26">
        <v>256</v>
      </c>
      <c r="G886" s="26"/>
      <c r="H886" s="55"/>
    </row>
    <row r="887" spans="1:8" ht="30">
      <c r="A887" s="11">
        <v>40869</v>
      </c>
      <c r="B887" s="2" t="s">
        <v>1791</v>
      </c>
      <c r="C887" s="2" t="s">
        <v>1210</v>
      </c>
      <c r="D887" s="82"/>
      <c r="E887" s="26"/>
      <c r="F887" s="26">
        <v>245</v>
      </c>
      <c r="G887" s="26"/>
      <c r="H887" s="55"/>
    </row>
    <row r="888" spans="1:8" ht="45">
      <c r="A888" s="11">
        <v>40872</v>
      </c>
      <c r="B888" s="2" t="s">
        <v>919</v>
      </c>
      <c r="C888" s="2" t="s">
        <v>1210</v>
      </c>
      <c r="D888" s="82">
        <v>6046.4</v>
      </c>
      <c r="E888" s="26"/>
      <c r="F888" s="26"/>
      <c r="G888" s="26"/>
      <c r="H888" s="55"/>
    </row>
    <row r="889" spans="1:8" ht="45">
      <c r="A889" s="11">
        <v>40872</v>
      </c>
      <c r="B889" s="2" t="s">
        <v>920</v>
      </c>
      <c r="C889" s="2" t="s">
        <v>1210</v>
      </c>
      <c r="D889" s="82">
        <v>778.9</v>
      </c>
      <c r="E889" s="26"/>
      <c r="F889" s="26"/>
      <c r="G889" s="26"/>
      <c r="H889" s="55"/>
    </row>
    <row r="890" spans="1:9" ht="30">
      <c r="A890" s="11">
        <v>40876</v>
      </c>
      <c r="B890" s="2" t="s">
        <v>1790</v>
      </c>
      <c r="C890" s="2" t="s">
        <v>1210</v>
      </c>
      <c r="D890" s="82"/>
      <c r="E890" s="26"/>
      <c r="F890" s="26">
        <v>128</v>
      </c>
      <c r="G890" s="26"/>
      <c r="H890" s="55"/>
      <c r="I890" s="109"/>
    </row>
    <row r="891" spans="1:9" ht="30">
      <c r="A891" s="11">
        <v>40876</v>
      </c>
      <c r="B891" s="2" t="s">
        <v>927</v>
      </c>
      <c r="C891" s="2" t="s">
        <v>1210</v>
      </c>
      <c r="D891" s="82"/>
      <c r="E891" s="26"/>
      <c r="F891" s="26">
        <v>55</v>
      </c>
      <c r="G891" s="26"/>
      <c r="H891" s="55"/>
      <c r="I891" s="109"/>
    </row>
    <row r="892" spans="1:8" ht="30">
      <c r="A892" s="11">
        <v>40876</v>
      </c>
      <c r="B892" s="2" t="s">
        <v>943</v>
      </c>
      <c r="C892" s="2" t="s">
        <v>1210</v>
      </c>
      <c r="D892" s="82"/>
      <c r="E892" s="26"/>
      <c r="F892" s="26">
        <v>249.7</v>
      </c>
      <c r="G892" s="26"/>
      <c r="H892" s="55"/>
    </row>
    <row r="893" spans="1:8" ht="30">
      <c r="A893" s="11">
        <v>40881</v>
      </c>
      <c r="B893" s="2" t="s">
        <v>962</v>
      </c>
      <c r="C893" s="2" t="s">
        <v>1210</v>
      </c>
      <c r="D893" s="82"/>
      <c r="E893" s="26"/>
      <c r="F893" s="26">
        <f>319.2+180.6</f>
        <v>499.79999999999995</v>
      </c>
      <c r="G893" s="26"/>
      <c r="H893" s="55"/>
    </row>
    <row r="894" spans="1:8" ht="30">
      <c r="A894" s="11">
        <v>40886</v>
      </c>
      <c r="B894" s="2" t="s">
        <v>1167</v>
      </c>
      <c r="C894" s="2" t="s">
        <v>1210</v>
      </c>
      <c r="D894" s="26"/>
      <c r="E894" s="26"/>
      <c r="F894" s="26">
        <v>200</v>
      </c>
      <c r="G894" s="26"/>
      <c r="H894" s="55"/>
    </row>
    <row r="895" spans="1:8" ht="30">
      <c r="A895" s="11">
        <v>40890</v>
      </c>
      <c r="B895" s="2" t="s">
        <v>1946</v>
      </c>
      <c r="C895" s="2" t="s">
        <v>1210</v>
      </c>
      <c r="D895" s="26"/>
      <c r="E895" s="26"/>
      <c r="F895" s="26">
        <v>64</v>
      </c>
      <c r="G895" s="26"/>
      <c r="H895" s="55"/>
    </row>
    <row r="896" spans="1:10" ht="15">
      <c r="A896" s="11">
        <v>40560</v>
      </c>
      <c r="B896" s="48" t="s">
        <v>1377</v>
      </c>
      <c r="C896" s="2" t="s">
        <v>1327</v>
      </c>
      <c r="D896" s="27"/>
      <c r="E896" s="27"/>
      <c r="F896" s="26">
        <v>497.5</v>
      </c>
      <c r="G896" s="27"/>
      <c r="H896" s="55"/>
      <c r="J896" s="33"/>
    </row>
    <row r="897" spans="1:10" ht="15">
      <c r="A897" s="11">
        <v>40561</v>
      </c>
      <c r="B897" s="48" t="s">
        <v>1378</v>
      </c>
      <c r="C897" s="2" t="s">
        <v>1327</v>
      </c>
      <c r="D897" s="27"/>
      <c r="E897" s="27"/>
      <c r="F897" s="26">
        <v>305.64</v>
      </c>
      <c r="G897" s="27"/>
      <c r="H897" s="55"/>
      <c r="J897" s="33"/>
    </row>
    <row r="898" spans="1:10" ht="15">
      <c r="A898" s="11">
        <v>40563</v>
      </c>
      <c r="B898" s="48" t="s">
        <v>1401</v>
      </c>
      <c r="C898" s="2" t="s">
        <v>1327</v>
      </c>
      <c r="D898" s="27"/>
      <c r="E898" s="27"/>
      <c r="F898" s="26">
        <v>126</v>
      </c>
      <c r="G898" s="27"/>
      <c r="H898" s="55"/>
      <c r="J898" s="33"/>
    </row>
    <row r="899" spans="1:10" ht="15">
      <c r="A899" s="11">
        <v>40567</v>
      </c>
      <c r="B899" s="48" t="s">
        <v>867</v>
      </c>
      <c r="C899" s="2" t="s">
        <v>1327</v>
      </c>
      <c r="D899" s="26"/>
      <c r="E899" s="26"/>
      <c r="F899" s="26">
        <v>299.8</v>
      </c>
      <c r="G899" s="26"/>
      <c r="H899" s="55"/>
      <c r="J899" s="33"/>
    </row>
    <row r="900" spans="1:10" ht="15">
      <c r="A900" s="11">
        <v>40569</v>
      </c>
      <c r="B900" s="48" t="s">
        <v>1440</v>
      </c>
      <c r="C900" s="2" t="s">
        <v>1327</v>
      </c>
      <c r="D900" s="26"/>
      <c r="E900" s="26"/>
      <c r="F900" s="26">
        <v>168</v>
      </c>
      <c r="G900" s="26"/>
      <c r="H900" s="55"/>
      <c r="J900" s="33"/>
    </row>
    <row r="901" spans="1:10" ht="15">
      <c r="A901" s="11">
        <v>40569</v>
      </c>
      <c r="B901" s="48" t="s">
        <v>521</v>
      </c>
      <c r="C901" s="2" t="s">
        <v>1327</v>
      </c>
      <c r="D901" s="26"/>
      <c r="E901" s="26"/>
      <c r="F901" s="26">
        <v>1056.33</v>
      </c>
      <c r="G901" s="26"/>
      <c r="H901" s="54"/>
      <c r="J901" s="33"/>
    </row>
    <row r="902" spans="1:10" ht="30">
      <c r="A902" s="11">
        <v>40576</v>
      </c>
      <c r="B902" s="48" t="s">
        <v>880</v>
      </c>
      <c r="C902" s="2" t="s">
        <v>1327</v>
      </c>
      <c r="D902" s="26"/>
      <c r="E902" s="26"/>
      <c r="F902" s="26">
        <v>79.9</v>
      </c>
      <c r="G902" s="26"/>
      <c r="H902" s="55"/>
      <c r="J902" s="33"/>
    </row>
    <row r="903" spans="1:10" s="89" customFormat="1" ht="15">
      <c r="A903" s="11">
        <v>40647</v>
      </c>
      <c r="B903" s="2" t="s">
        <v>622</v>
      </c>
      <c r="C903" s="2" t="s">
        <v>1327</v>
      </c>
      <c r="D903" s="26"/>
      <c r="E903" s="26"/>
      <c r="F903" s="26">
        <v>36</v>
      </c>
      <c r="G903" s="26"/>
      <c r="H903" s="56"/>
      <c r="I903" s="12"/>
      <c r="J903" s="33"/>
    </row>
    <row r="904" spans="1:8" ht="30">
      <c r="A904" s="11">
        <v>40677</v>
      </c>
      <c r="B904" s="2" t="s">
        <v>929</v>
      </c>
      <c r="C904" s="2" t="s">
        <v>1327</v>
      </c>
      <c r="D904" s="82"/>
      <c r="E904" s="26"/>
      <c r="F904" s="26">
        <v>410</v>
      </c>
      <c r="G904" s="26"/>
      <c r="H904" s="56"/>
    </row>
    <row r="905" spans="1:8" ht="15">
      <c r="A905" s="11">
        <v>40808</v>
      </c>
      <c r="B905" s="2" t="s">
        <v>1187</v>
      </c>
      <c r="C905" s="2" t="s">
        <v>1327</v>
      </c>
      <c r="D905" s="82"/>
      <c r="E905" s="26"/>
      <c r="F905" s="26">
        <v>55.2</v>
      </c>
      <c r="G905" s="26"/>
      <c r="H905" s="55"/>
    </row>
    <row r="906" spans="1:8" ht="15">
      <c r="A906" s="11">
        <v>40812</v>
      </c>
      <c r="B906" s="2" t="s">
        <v>1190</v>
      </c>
      <c r="C906" s="2" t="s">
        <v>1327</v>
      </c>
      <c r="D906" s="82"/>
      <c r="E906" s="26"/>
      <c r="F906" s="26">
        <v>160</v>
      </c>
      <c r="G906" s="26"/>
      <c r="H906" s="55"/>
    </row>
    <row r="907" spans="1:8" ht="15">
      <c r="A907" s="11">
        <v>40839</v>
      </c>
      <c r="B907" s="2" t="s">
        <v>784</v>
      </c>
      <c r="C907" s="81" t="s">
        <v>1327</v>
      </c>
      <c r="D907" s="102"/>
      <c r="E907" s="101"/>
      <c r="F907" s="82">
        <v>35</v>
      </c>
      <c r="G907" s="26"/>
      <c r="H907" s="55"/>
    </row>
    <row r="908" spans="1:8" ht="45">
      <c r="A908" s="11">
        <v>40875</v>
      </c>
      <c r="B908" s="2" t="s">
        <v>466</v>
      </c>
      <c r="C908" s="2" t="s">
        <v>1327</v>
      </c>
      <c r="D908" s="82"/>
      <c r="E908" s="26"/>
      <c r="F908" s="26">
        <v>341.1</v>
      </c>
      <c r="G908" s="26"/>
      <c r="H908" s="55"/>
    </row>
    <row r="909" spans="1:10" ht="15">
      <c r="A909" s="125">
        <v>40876</v>
      </c>
      <c r="B909" s="126" t="s">
        <v>689</v>
      </c>
      <c r="C909" s="126" t="s">
        <v>1327</v>
      </c>
      <c r="D909" s="127"/>
      <c r="E909" s="127"/>
      <c r="F909" s="127">
        <v>30</v>
      </c>
      <c r="G909" s="127"/>
      <c r="H909" s="128"/>
      <c r="I909" s="129"/>
      <c r="J909" s="129"/>
    </row>
    <row r="910" spans="1:9" ht="40.5">
      <c r="A910" s="11">
        <v>40877</v>
      </c>
      <c r="B910" s="2" t="s">
        <v>928</v>
      </c>
      <c r="C910" s="2" t="s">
        <v>1327</v>
      </c>
      <c r="D910" s="82"/>
      <c r="E910" s="26"/>
      <c r="F910" s="26">
        <v>210</v>
      </c>
      <c r="G910" s="26"/>
      <c r="H910" s="55"/>
      <c r="I910" s="123" t="s">
        <v>1005</v>
      </c>
    </row>
    <row r="911" spans="1:8" ht="30">
      <c r="A911" s="11">
        <v>40883</v>
      </c>
      <c r="B911" s="2" t="s">
        <v>1938</v>
      </c>
      <c r="C911" s="2" t="s">
        <v>1327</v>
      </c>
      <c r="D911" s="26"/>
      <c r="E911" s="26"/>
      <c r="F911" s="26">
        <v>300</v>
      </c>
      <c r="G911" s="26"/>
      <c r="H911" s="55"/>
    </row>
    <row r="912" spans="1:8" ht="60">
      <c r="A912" s="11">
        <v>40885</v>
      </c>
      <c r="B912" s="2" t="s">
        <v>1941</v>
      </c>
      <c r="C912" s="2" t="s">
        <v>1327</v>
      </c>
      <c r="D912" s="26"/>
      <c r="E912" s="26">
        <v>998.28</v>
      </c>
      <c r="F912" s="26"/>
      <c r="G912" s="26"/>
      <c r="H912" s="55"/>
    </row>
    <row r="913" spans="1:8" ht="15">
      <c r="A913" s="11">
        <v>40890</v>
      </c>
      <c r="B913" s="2" t="s">
        <v>1947</v>
      </c>
      <c r="C913" s="2" t="s">
        <v>1327</v>
      </c>
      <c r="D913" s="26"/>
      <c r="E913" s="26"/>
      <c r="F913" s="26">
        <v>180</v>
      </c>
      <c r="G913" s="26"/>
      <c r="H913" s="55"/>
    </row>
    <row r="914" spans="1:8" ht="15">
      <c r="A914" s="125">
        <v>40903</v>
      </c>
      <c r="B914" s="126" t="s">
        <v>2347</v>
      </c>
      <c r="C914" s="2" t="s">
        <v>1327</v>
      </c>
      <c r="D914" s="127"/>
      <c r="E914" s="127"/>
      <c r="F914" s="127">
        <v>59.7</v>
      </c>
      <c r="G914" s="26"/>
      <c r="H914" s="56"/>
    </row>
    <row r="915" spans="1:8" ht="60">
      <c r="A915" s="11">
        <v>40849</v>
      </c>
      <c r="B915" s="2" t="s">
        <v>952</v>
      </c>
      <c r="C915" s="2" t="s">
        <v>953</v>
      </c>
      <c r="D915" s="82"/>
      <c r="E915" s="26">
        <f>58+19</f>
        <v>77</v>
      </c>
      <c r="F915" s="26"/>
      <c r="G915" s="26"/>
      <c r="H915" s="55"/>
    </row>
    <row r="916" spans="1:8" ht="60">
      <c r="A916" s="11">
        <v>40816</v>
      </c>
      <c r="B916" s="2" t="s">
        <v>662</v>
      </c>
      <c r="C916" s="81" t="s">
        <v>804</v>
      </c>
      <c r="D916" s="82">
        <v>4500</v>
      </c>
      <c r="E916" s="101"/>
      <c r="F916" s="82"/>
      <c r="G916" s="26"/>
      <c r="H916" s="55"/>
    </row>
    <row r="917" spans="1:8" ht="15">
      <c r="A917" s="11">
        <v>40906</v>
      </c>
      <c r="B917" s="2" t="s">
        <v>1962</v>
      </c>
      <c r="C917" s="2" t="s">
        <v>1961</v>
      </c>
      <c r="D917" s="26"/>
      <c r="E917" s="26"/>
      <c r="F917" s="26">
        <v>218</v>
      </c>
      <c r="G917" s="26"/>
      <c r="H917" s="55"/>
    </row>
    <row r="918" spans="1:10" ht="15">
      <c r="A918" s="11">
        <v>40548</v>
      </c>
      <c r="B918" s="2" t="s">
        <v>1373</v>
      </c>
      <c r="C918" s="2" t="s">
        <v>1326</v>
      </c>
      <c r="D918" s="27"/>
      <c r="E918" s="27"/>
      <c r="F918" s="26">
        <v>65</v>
      </c>
      <c r="G918" s="27"/>
      <c r="H918" s="55"/>
      <c r="J918" s="33" t="s">
        <v>1328</v>
      </c>
    </row>
    <row r="919" spans="1:10" ht="15">
      <c r="A919" s="11">
        <v>40548</v>
      </c>
      <c r="B919" s="48" t="s">
        <v>1373</v>
      </c>
      <c r="C919" s="2" t="s">
        <v>1326</v>
      </c>
      <c r="D919" s="27"/>
      <c r="E919" s="27"/>
      <c r="F919" s="26">
        <v>109.6</v>
      </c>
      <c r="G919" s="27"/>
      <c r="H919" s="55"/>
      <c r="J919" s="33" t="s">
        <v>1895</v>
      </c>
    </row>
    <row r="920" spans="1:10" ht="15">
      <c r="A920" s="11">
        <v>40548</v>
      </c>
      <c r="B920" s="48" t="s">
        <v>1373</v>
      </c>
      <c r="C920" s="2" t="s">
        <v>1326</v>
      </c>
      <c r="D920" s="27"/>
      <c r="E920" s="27"/>
      <c r="F920" s="26">
        <v>85</v>
      </c>
      <c r="G920" s="27"/>
      <c r="H920" s="55"/>
      <c r="J920" s="33" t="s">
        <v>1331</v>
      </c>
    </row>
    <row r="921" spans="1:8" ht="30">
      <c r="A921" s="11">
        <v>40550</v>
      </c>
      <c r="B921" s="2" t="s">
        <v>220</v>
      </c>
      <c r="C921" s="2" t="s">
        <v>1326</v>
      </c>
      <c r="D921" s="26"/>
      <c r="E921" s="26"/>
      <c r="F921" s="26">
        <v>252.7</v>
      </c>
      <c r="G921" s="26"/>
      <c r="H921" s="55"/>
    </row>
    <row r="922" spans="1:8" ht="45">
      <c r="A922" s="11">
        <v>40552</v>
      </c>
      <c r="B922" s="2" t="s">
        <v>1269</v>
      </c>
      <c r="C922" s="2" t="s">
        <v>1326</v>
      </c>
      <c r="D922" s="26"/>
      <c r="E922" s="26"/>
      <c r="F922" s="26">
        <v>662.6</v>
      </c>
      <c r="G922" s="26"/>
      <c r="H922" s="55"/>
    </row>
    <row r="923" spans="1:10" ht="15">
      <c r="A923" s="11">
        <v>40553</v>
      </c>
      <c r="B923" s="48" t="s">
        <v>1373</v>
      </c>
      <c r="C923" s="2" t="s">
        <v>1326</v>
      </c>
      <c r="D923" s="27"/>
      <c r="E923" s="27"/>
      <c r="F923" s="26">
        <v>143</v>
      </c>
      <c r="G923" s="27"/>
      <c r="H923" s="55"/>
      <c r="J923" s="33" t="s">
        <v>1897</v>
      </c>
    </row>
    <row r="924" spans="1:10" ht="45">
      <c r="A924" s="11">
        <v>40555</v>
      </c>
      <c r="B924" s="48" t="s">
        <v>1436</v>
      </c>
      <c r="C924" s="2" t="s">
        <v>1326</v>
      </c>
      <c r="D924" s="27"/>
      <c r="E924" s="27"/>
      <c r="F924" s="26">
        <v>887.1</v>
      </c>
      <c r="G924" s="27"/>
      <c r="H924" s="55"/>
      <c r="J924" s="33"/>
    </row>
    <row r="925" spans="1:10" ht="45">
      <c r="A925" s="11">
        <v>40555</v>
      </c>
      <c r="B925" s="48" t="s">
        <v>1436</v>
      </c>
      <c r="C925" s="2" t="s">
        <v>1326</v>
      </c>
      <c r="D925" s="27"/>
      <c r="E925" s="27"/>
      <c r="F925" s="26">
        <v>756.6</v>
      </c>
      <c r="G925" s="27"/>
      <c r="H925" s="55"/>
      <c r="J925" s="33"/>
    </row>
    <row r="926" spans="1:10" ht="45">
      <c r="A926" s="11">
        <v>40556</v>
      </c>
      <c r="B926" s="48" t="s">
        <v>1436</v>
      </c>
      <c r="C926" s="2" t="s">
        <v>1326</v>
      </c>
      <c r="D926" s="27"/>
      <c r="E926" s="27"/>
      <c r="F926" s="26">
        <v>474.5</v>
      </c>
      <c r="G926" s="27"/>
      <c r="H926" s="55"/>
      <c r="J926" s="33"/>
    </row>
    <row r="927" spans="1:8" ht="45">
      <c r="A927" s="11">
        <v>40558</v>
      </c>
      <c r="B927" s="2" t="s">
        <v>224</v>
      </c>
      <c r="C927" s="2" t="s">
        <v>1326</v>
      </c>
      <c r="D927" s="26"/>
      <c r="E927" s="26"/>
      <c r="F927" s="26">
        <v>1554.9</v>
      </c>
      <c r="G927" s="26"/>
      <c r="H927" s="55"/>
    </row>
    <row r="928" spans="1:10" ht="15">
      <c r="A928" s="11">
        <v>40561</v>
      </c>
      <c r="B928" s="48" t="s">
        <v>1427</v>
      </c>
      <c r="C928" s="2" t="s">
        <v>1326</v>
      </c>
      <c r="D928" s="27"/>
      <c r="E928" s="27"/>
      <c r="F928" s="26">
        <v>85</v>
      </c>
      <c r="G928" s="27"/>
      <c r="H928" s="55"/>
      <c r="J928" s="33"/>
    </row>
    <row r="929" spans="1:10" ht="15">
      <c r="A929" s="11">
        <v>40566</v>
      </c>
      <c r="B929" s="48" t="s">
        <v>347</v>
      </c>
      <c r="C929" s="2" t="s">
        <v>1326</v>
      </c>
      <c r="D929" s="26"/>
      <c r="E929" s="26"/>
      <c r="F929" s="26">
        <v>220.4</v>
      </c>
      <c r="G929" s="26"/>
      <c r="H929" s="56"/>
      <c r="J929" s="33"/>
    </row>
    <row r="930" spans="1:10" s="99" customFormat="1" ht="30">
      <c r="A930" s="11">
        <v>40569</v>
      </c>
      <c r="B930" s="48" t="s">
        <v>1425</v>
      </c>
      <c r="C930" s="2" t="s">
        <v>1326</v>
      </c>
      <c r="D930" s="26"/>
      <c r="E930" s="26"/>
      <c r="F930" s="26">
        <v>1260</v>
      </c>
      <c r="G930" s="26"/>
      <c r="H930" s="55"/>
      <c r="I930" s="12"/>
      <c r="J930" s="33"/>
    </row>
    <row r="931" spans="1:10" s="99" customFormat="1" ht="30">
      <c r="A931" s="11">
        <v>40569</v>
      </c>
      <c r="B931" s="48" t="s">
        <v>1425</v>
      </c>
      <c r="C931" s="2" t="s">
        <v>1326</v>
      </c>
      <c r="D931" s="26"/>
      <c r="E931" s="26"/>
      <c r="F931" s="26">
        <v>800</v>
      </c>
      <c r="G931" s="26"/>
      <c r="H931" s="55"/>
      <c r="I931" s="12"/>
      <c r="J931" s="33"/>
    </row>
    <row r="932" spans="1:10" s="99" customFormat="1" ht="15">
      <c r="A932" s="11">
        <v>40569</v>
      </c>
      <c r="B932" s="48" t="s">
        <v>1403</v>
      </c>
      <c r="C932" s="2" t="s">
        <v>1326</v>
      </c>
      <c r="D932" s="26"/>
      <c r="E932" s="26"/>
      <c r="F932" s="26">
        <v>155.39</v>
      </c>
      <c r="G932" s="26"/>
      <c r="H932" s="55"/>
      <c r="I932" s="12"/>
      <c r="J932" s="33"/>
    </row>
    <row r="933" spans="1:10" s="99" customFormat="1" ht="30">
      <c r="A933" s="11">
        <v>40578</v>
      </c>
      <c r="B933" s="48" t="s">
        <v>556</v>
      </c>
      <c r="C933" s="2" t="s">
        <v>1326</v>
      </c>
      <c r="D933" s="26"/>
      <c r="E933" s="26"/>
      <c r="F933" s="26">
        <f>400+160</f>
        <v>560</v>
      </c>
      <c r="G933" s="26"/>
      <c r="H933" s="55"/>
      <c r="I933" s="12"/>
      <c r="J933" s="33"/>
    </row>
    <row r="934" spans="1:10" s="99" customFormat="1" ht="45">
      <c r="A934" s="11">
        <v>40579</v>
      </c>
      <c r="B934" s="48" t="s">
        <v>558</v>
      </c>
      <c r="C934" s="2" t="s">
        <v>1326</v>
      </c>
      <c r="D934" s="26"/>
      <c r="E934" s="26"/>
      <c r="F934" s="26">
        <v>195</v>
      </c>
      <c r="G934" s="26"/>
      <c r="H934" s="55"/>
      <c r="I934" s="12"/>
      <c r="J934" s="33"/>
    </row>
    <row r="935" spans="1:10" s="99" customFormat="1" ht="45">
      <c r="A935" s="11">
        <v>40588</v>
      </c>
      <c r="B935" s="48" t="s">
        <v>872</v>
      </c>
      <c r="C935" s="2" t="s">
        <v>1326</v>
      </c>
      <c r="D935" s="26"/>
      <c r="E935" s="26"/>
      <c r="F935" s="26">
        <v>630</v>
      </c>
      <c r="G935" s="26"/>
      <c r="H935" s="55"/>
      <c r="I935" s="12"/>
      <c r="J935" s="33"/>
    </row>
    <row r="936" spans="1:10" s="99" customFormat="1" ht="60">
      <c r="A936" s="11">
        <v>40588</v>
      </c>
      <c r="B936" s="48" t="s">
        <v>871</v>
      </c>
      <c r="C936" s="2" t="s">
        <v>1326</v>
      </c>
      <c r="D936" s="26"/>
      <c r="E936" s="26"/>
      <c r="F936" s="26">
        <f>190+440</f>
        <v>630</v>
      </c>
      <c r="G936" s="26"/>
      <c r="H936" s="55"/>
      <c r="I936" s="12"/>
      <c r="J936" s="33"/>
    </row>
    <row r="937" spans="1:10" s="99" customFormat="1" ht="45">
      <c r="A937" s="11">
        <v>40594</v>
      </c>
      <c r="B937" s="48" t="s">
        <v>1145</v>
      </c>
      <c r="C937" s="2" t="s">
        <v>1326</v>
      </c>
      <c r="D937" s="26"/>
      <c r="E937" s="26"/>
      <c r="F937" s="26">
        <v>3372.3</v>
      </c>
      <c r="G937" s="26"/>
      <c r="H937" s="55"/>
      <c r="I937" s="12"/>
      <c r="J937" s="33"/>
    </row>
    <row r="938" spans="1:10" s="99" customFormat="1" ht="45">
      <c r="A938" s="11">
        <v>40595</v>
      </c>
      <c r="B938" s="2" t="s">
        <v>1270</v>
      </c>
      <c r="C938" s="2" t="s">
        <v>1326</v>
      </c>
      <c r="D938" s="26"/>
      <c r="E938" s="26"/>
      <c r="F938" s="26">
        <v>1183.9</v>
      </c>
      <c r="G938" s="26"/>
      <c r="H938" s="55"/>
      <c r="I938" s="12"/>
      <c r="J938" s="12"/>
    </row>
    <row r="939" spans="1:10" s="99" customFormat="1" ht="15">
      <c r="A939" s="11">
        <v>40597</v>
      </c>
      <c r="B939" s="48" t="s">
        <v>552</v>
      </c>
      <c r="C939" s="2" t="s">
        <v>1326</v>
      </c>
      <c r="D939" s="26">
        <v>300.56</v>
      </c>
      <c r="E939" s="26"/>
      <c r="F939" s="26"/>
      <c r="G939" s="26"/>
      <c r="H939" s="55"/>
      <c r="I939" s="12"/>
      <c r="J939" s="33"/>
    </row>
    <row r="940" spans="1:10" s="99" customFormat="1" ht="30">
      <c r="A940" s="11">
        <v>40599</v>
      </c>
      <c r="B940" s="2" t="s">
        <v>870</v>
      </c>
      <c r="C940" s="2" t="s">
        <v>1326</v>
      </c>
      <c r="D940" s="26"/>
      <c r="E940" s="26"/>
      <c r="F940" s="26">
        <v>1030</v>
      </c>
      <c r="G940" s="26"/>
      <c r="H940" s="55"/>
      <c r="I940" s="12"/>
      <c r="J940" s="33"/>
    </row>
    <row r="941" spans="1:10" s="99" customFormat="1" ht="60">
      <c r="A941" s="11">
        <v>40601</v>
      </c>
      <c r="B941" s="2" t="s">
        <v>208</v>
      </c>
      <c r="C941" s="2" t="s">
        <v>1326</v>
      </c>
      <c r="D941" s="26"/>
      <c r="E941" s="26"/>
      <c r="F941" s="26">
        <v>1002.6</v>
      </c>
      <c r="G941" s="26"/>
      <c r="H941" s="55"/>
      <c r="I941" s="12"/>
      <c r="J941" s="12"/>
    </row>
    <row r="942" spans="1:10" s="99" customFormat="1" ht="15">
      <c r="A942" s="11">
        <v>40602</v>
      </c>
      <c r="B942" s="48" t="s">
        <v>551</v>
      </c>
      <c r="C942" s="2" t="s">
        <v>1326</v>
      </c>
      <c r="D942" s="26">
        <v>148.96</v>
      </c>
      <c r="E942" s="26"/>
      <c r="F942" s="26"/>
      <c r="G942" s="26"/>
      <c r="H942" s="55"/>
      <c r="I942" s="12"/>
      <c r="J942" s="33"/>
    </row>
    <row r="943" spans="1:10" s="99" customFormat="1" ht="30">
      <c r="A943" s="11">
        <v>40604</v>
      </c>
      <c r="B943" s="2" t="s">
        <v>171</v>
      </c>
      <c r="C943" s="2" t="s">
        <v>1326</v>
      </c>
      <c r="D943" s="26">
        <v>503</v>
      </c>
      <c r="E943" s="26"/>
      <c r="F943" s="26"/>
      <c r="G943" s="26"/>
      <c r="H943" s="55"/>
      <c r="I943" s="12"/>
      <c r="J943" s="12"/>
    </row>
    <row r="944" spans="1:10" s="99" customFormat="1" ht="15">
      <c r="A944" s="11">
        <v>40616</v>
      </c>
      <c r="B944" s="48" t="s">
        <v>1135</v>
      </c>
      <c r="C944" s="2" t="s">
        <v>1326</v>
      </c>
      <c r="D944" s="26"/>
      <c r="E944" s="26"/>
      <c r="F944" s="49">
        <v>229.8</v>
      </c>
      <c r="G944" s="26"/>
      <c r="H944" s="55"/>
      <c r="I944" s="12"/>
      <c r="J944" s="33"/>
    </row>
    <row r="945" spans="1:10" s="99" customFormat="1" ht="30">
      <c r="A945" s="11">
        <v>40625</v>
      </c>
      <c r="B945" s="2" t="s">
        <v>164</v>
      </c>
      <c r="C945" s="2" t="s">
        <v>1326</v>
      </c>
      <c r="D945" s="26"/>
      <c r="E945" s="26"/>
      <c r="F945" s="26">
        <v>678.72</v>
      </c>
      <c r="G945" s="26"/>
      <c r="H945" s="55" t="s">
        <v>856</v>
      </c>
      <c r="I945" s="12"/>
      <c r="J945" s="12"/>
    </row>
    <row r="946" spans="1:10" s="99" customFormat="1" ht="54">
      <c r="A946" s="11">
        <v>40631</v>
      </c>
      <c r="B946" s="2" t="s">
        <v>1274</v>
      </c>
      <c r="C946" s="2" t="s">
        <v>1326</v>
      </c>
      <c r="D946" s="26">
        <v>95</v>
      </c>
      <c r="E946" s="26"/>
      <c r="F946" s="26"/>
      <c r="G946" s="26"/>
      <c r="H946" s="56" t="s">
        <v>1275</v>
      </c>
      <c r="I946" s="12"/>
      <c r="J946" s="12"/>
    </row>
    <row r="947" spans="1:10" s="99" customFormat="1" ht="30">
      <c r="A947" s="11">
        <v>40633</v>
      </c>
      <c r="B947" s="48" t="s">
        <v>1139</v>
      </c>
      <c r="C947" s="2" t="s">
        <v>1326</v>
      </c>
      <c r="D947" s="26"/>
      <c r="E947" s="26"/>
      <c r="F947" s="49">
        <v>115</v>
      </c>
      <c r="G947" s="26"/>
      <c r="H947" s="55"/>
      <c r="I947" s="12"/>
      <c r="J947" s="33"/>
    </row>
    <row r="948" spans="1:10" s="99" customFormat="1" ht="15">
      <c r="A948" s="11">
        <v>40633</v>
      </c>
      <c r="B948" s="48" t="s">
        <v>1140</v>
      </c>
      <c r="C948" s="2" t="s">
        <v>1326</v>
      </c>
      <c r="D948" s="26"/>
      <c r="E948" s="26"/>
      <c r="F948" s="49">
        <v>80.5</v>
      </c>
      <c r="G948" s="26"/>
      <c r="H948" s="55"/>
      <c r="I948" s="12"/>
      <c r="J948" s="33"/>
    </row>
    <row r="949" spans="1:10" s="99" customFormat="1" ht="15">
      <c r="A949" s="11">
        <v>40633</v>
      </c>
      <c r="B949" s="48" t="s">
        <v>1141</v>
      </c>
      <c r="C949" s="2" t="s">
        <v>1326</v>
      </c>
      <c r="D949" s="26"/>
      <c r="E949" s="26"/>
      <c r="F949" s="49">
        <v>102</v>
      </c>
      <c r="G949" s="26"/>
      <c r="H949" s="55"/>
      <c r="I949" s="12"/>
      <c r="J949" s="33"/>
    </row>
    <row r="950" spans="1:10" s="99" customFormat="1" ht="27">
      <c r="A950" s="11">
        <v>40634</v>
      </c>
      <c r="B950" s="2" t="s">
        <v>1520</v>
      </c>
      <c r="C950" s="2" t="s">
        <v>1326</v>
      </c>
      <c r="D950" s="26"/>
      <c r="E950" s="26"/>
      <c r="F950" s="49">
        <v>150.2</v>
      </c>
      <c r="G950" s="26"/>
      <c r="H950" s="56" t="s">
        <v>1532</v>
      </c>
      <c r="I950" s="12"/>
      <c r="J950" s="33"/>
    </row>
    <row r="951" spans="1:10" s="99" customFormat="1" ht="27">
      <c r="A951" s="11">
        <v>40634</v>
      </c>
      <c r="B951" s="2" t="s">
        <v>1520</v>
      </c>
      <c r="C951" s="2" t="s">
        <v>1326</v>
      </c>
      <c r="D951" s="26"/>
      <c r="E951" s="26"/>
      <c r="F951" s="49">
        <v>230</v>
      </c>
      <c r="G951" s="26"/>
      <c r="H951" s="56" t="s">
        <v>1532</v>
      </c>
      <c r="I951" s="12"/>
      <c r="J951" s="33"/>
    </row>
    <row r="952" spans="1:10" s="99" customFormat="1" ht="30">
      <c r="A952" s="11">
        <v>40635</v>
      </c>
      <c r="B952" s="2" t="s">
        <v>1851</v>
      </c>
      <c r="C952" s="2" t="s">
        <v>1326</v>
      </c>
      <c r="D952" s="26"/>
      <c r="E952" s="26"/>
      <c r="F952" s="26">
        <v>450</v>
      </c>
      <c r="G952" s="26"/>
      <c r="H952" s="55"/>
      <c r="I952" s="12"/>
      <c r="J952" s="12"/>
    </row>
    <row r="953" spans="1:10" s="99" customFormat="1" ht="45">
      <c r="A953" s="11">
        <v>40648</v>
      </c>
      <c r="B953" s="2" t="s">
        <v>1278</v>
      </c>
      <c r="C953" s="2" t="s">
        <v>1326</v>
      </c>
      <c r="D953" s="26"/>
      <c r="E953" s="26"/>
      <c r="F953" s="26">
        <v>613</v>
      </c>
      <c r="G953" s="26"/>
      <c r="H953" s="55"/>
      <c r="I953" s="12"/>
      <c r="J953" s="12"/>
    </row>
    <row r="954" spans="1:10" s="99" customFormat="1" ht="15">
      <c r="A954" s="11">
        <v>40653</v>
      </c>
      <c r="B954" s="2" t="s">
        <v>1622</v>
      </c>
      <c r="C954" s="2" t="s">
        <v>1326</v>
      </c>
      <c r="D954" s="26">
        <v>750</v>
      </c>
      <c r="E954" s="26"/>
      <c r="F954" s="26"/>
      <c r="G954" s="26"/>
      <c r="H954" s="55"/>
      <c r="I954" s="12"/>
      <c r="J954" s="33"/>
    </row>
    <row r="955" spans="1:10" s="99" customFormat="1" ht="15">
      <c r="A955" s="11">
        <v>40669</v>
      </c>
      <c r="B955" s="2" t="s">
        <v>680</v>
      </c>
      <c r="C955" s="2" t="s">
        <v>1326</v>
      </c>
      <c r="D955" s="26"/>
      <c r="E955" s="26"/>
      <c r="F955" s="26">
        <v>745.11</v>
      </c>
      <c r="G955" s="26"/>
      <c r="H955" s="56"/>
      <c r="I955" s="12"/>
      <c r="J955" s="33"/>
    </row>
    <row r="956" spans="1:10" s="99" customFormat="1" ht="30">
      <c r="A956" s="11">
        <v>40672</v>
      </c>
      <c r="B956" s="2" t="s">
        <v>1750</v>
      </c>
      <c r="C956" s="2" t="s">
        <v>1326</v>
      </c>
      <c r="D956" s="26"/>
      <c r="E956" s="26"/>
      <c r="F956" s="26">
        <v>90</v>
      </c>
      <c r="G956" s="26"/>
      <c r="H956" s="56"/>
      <c r="I956" s="12"/>
      <c r="J956" s="33"/>
    </row>
    <row r="957" spans="1:10" s="99" customFormat="1" ht="30">
      <c r="A957" s="11">
        <v>40678</v>
      </c>
      <c r="B957" s="2" t="s">
        <v>1444</v>
      </c>
      <c r="C957" s="2" t="s">
        <v>1326</v>
      </c>
      <c r="D957" s="26">
        <v>1075</v>
      </c>
      <c r="E957" s="26"/>
      <c r="F957" s="26"/>
      <c r="G957" s="26"/>
      <c r="H957" s="56"/>
      <c r="I957" s="12"/>
      <c r="J957" s="33"/>
    </row>
    <row r="958" spans="1:10" s="99" customFormat="1" ht="30">
      <c r="A958" s="11">
        <v>40683</v>
      </c>
      <c r="B958" s="2" t="s">
        <v>1444</v>
      </c>
      <c r="C958" s="2" t="s">
        <v>1326</v>
      </c>
      <c r="D958" s="26">
        <v>1060</v>
      </c>
      <c r="E958" s="26"/>
      <c r="F958" s="26"/>
      <c r="G958" s="26"/>
      <c r="H958" s="56"/>
      <c r="I958" s="12"/>
      <c r="J958" s="33"/>
    </row>
    <row r="959" spans="1:10" s="99" customFormat="1" ht="60">
      <c r="A959" s="11">
        <v>40684</v>
      </c>
      <c r="B959" s="2" t="s">
        <v>188</v>
      </c>
      <c r="C959" s="2" t="s">
        <v>1326</v>
      </c>
      <c r="D959" s="26"/>
      <c r="E959" s="26"/>
      <c r="F959" s="26">
        <f>834.95+275.1+628.7</f>
        <v>1738.7500000000002</v>
      </c>
      <c r="G959" s="26"/>
      <c r="H959" s="55"/>
      <c r="I959" s="12"/>
      <c r="J959" s="12"/>
    </row>
    <row r="960" spans="1:10" s="99" customFormat="1" ht="30">
      <c r="A960" s="11">
        <v>40688</v>
      </c>
      <c r="B960" s="2" t="s">
        <v>1821</v>
      </c>
      <c r="C960" s="2" t="s">
        <v>1326</v>
      </c>
      <c r="D960" s="26"/>
      <c r="E960" s="26"/>
      <c r="F960" s="26">
        <v>842</v>
      </c>
      <c r="G960" s="26"/>
      <c r="H960" s="55"/>
      <c r="I960" s="12"/>
      <c r="J960" s="33"/>
    </row>
    <row r="961" spans="1:10" s="99" customFormat="1" ht="15">
      <c r="A961" s="11">
        <v>40693</v>
      </c>
      <c r="B961" s="2" t="s">
        <v>343</v>
      </c>
      <c r="C961" s="2" t="s">
        <v>1326</v>
      </c>
      <c r="D961" s="26"/>
      <c r="E961" s="26"/>
      <c r="F961" s="26">
        <f>80+222.47</f>
        <v>302.47</v>
      </c>
      <c r="G961" s="26"/>
      <c r="H961" s="56"/>
      <c r="I961" s="12"/>
      <c r="J961" s="33"/>
    </row>
    <row r="962" spans="1:10" s="99" customFormat="1" ht="45">
      <c r="A962" s="11">
        <v>40702</v>
      </c>
      <c r="B962" s="2" t="s">
        <v>1280</v>
      </c>
      <c r="C962" s="2" t="s">
        <v>1326</v>
      </c>
      <c r="D962" s="26">
        <v>468</v>
      </c>
      <c r="E962" s="26"/>
      <c r="F962" s="26">
        <v>270</v>
      </c>
      <c r="G962" s="26"/>
      <c r="H962" s="55"/>
      <c r="I962" s="12"/>
      <c r="J962" s="12"/>
    </row>
    <row r="963" spans="1:10" s="99" customFormat="1" ht="30">
      <c r="A963" s="11">
        <v>40706</v>
      </c>
      <c r="B963" s="2" t="s">
        <v>1750</v>
      </c>
      <c r="C963" s="2" t="s">
        <v>1326</v>
      </c>
      <c r="D963" s="26"/>
      <c r="E963" s="26"/>
      <c r="F963" s="26">
        <f>40+120+40</f>
        <v>200</v>
      </c>
      <c r="G963" s="26"/>
      <c r="H963" s="55"/>
      <c r="I963" s="12"/>
      <c r="J963" s="12"/>
    </row>
    <row r="964" spans="1:10" s="99" customFormat="1" ht="60">
      <c r="A964" s="11">
        <v>40706</v>
      </c>
      <c r="B964" s="2" t="s">
        <v>1284</v>
      </c>
      <c r="C964" s="2" t="s">
        <v>1326</v>
      </c>
      <c r="D964" s="26"/>
      <c r="E964" s="26"/>
      <c r="F964" s="26">
        <f>420+199.5</f>
        <v>619.5</v>
      </c>
      <c r="G964" s="26"/>
      <c r="H964" s="55"/>
      <c r="I964" s="12"/>
      <c r="J964" s="12"/>
    </row>
    <row r="965" spans="1:10" s="99" customFormat="1" ht="45">
      <c r="A965" s="11">
        <v>40712</v>
      </c>
      <c r="B965" s="2" t="s">
        <v>1278</v>
      </c>
      <c r="C965" s="2" t="s">
        <v>1326</v>
      </c>
      <c r="D965" s="26"/>
      <c r="E965" s="26"/>
      <c r="F965" s="26">
        <v>549</v>
      </c>
      <c r="G965" s="26"/>
      <c r="H965" s="55"/>
      <c r="I965" s="12"/>
      <c r="J965" s="12"/>
    </row>
    <row r="966" spans="1:10" s="99" customFormat="1" ht="45">
      <c r="A966" s="11">
        <v>40719</v>
      </c>
      <c r="B966" s="2" t="s">
        <v>1760</v>
      </c>
      <c r="C966" s="2" t="s">
        <v>1326</v>
      </c>
      <c r="D966" s="26"/>
      <c r="E966" s="26"/>
      <c r="F966" s="26">
        <v>511.35</v>
      </c>
      <c r="G966" s="26"/>
      <c r="H966" s="55"/>
      <c r="I966" s="12"/>
      <c r="J966" s="12"/>
    </row>
    <row r="967" spans="1:10" ht="30">
      <c r="A967" s="11">
        <v>40732</v>
      </c>
      <c r="B967" s="2" t="s">
        <v>1829</v>
      </c>
      <c r="C967" s="2" t="s">
        <v>1326</v>
      </c>
      <c r="D967" s="26"/>
      <c r="E967" s="26"/>
      <c r="F967" s="26">
        <v>123.5</v>
      </c>
      <c r="G967" s="26"/>
      <c r="H967" s="55"/>
      <c r="I967" s="17"/>
      <c r="J967" s="33"/>
    </row>
    <row r="968" spans="1:8" ht="30">
      <c r="A968" s="11">
        <v>40734</v>
      </c>
      <c r="B968" s="2" t="s">
        <v>1801</v>
      </c>
      <c r="C968" s="2" t="s">
        <v>1326</v>
      </c>
      <c r="D968" s="26"/>
      <c r="E968" s="26"/>
      <c r="F968" s="26">
        <v>26.93</v>
      </c>
      <c r="G968" s="26"/>
      <c r="H968" s="55"/>
    </row>
    <row r="969" spans="1:8" ht="45">
      <c r="A969" s="11">
        <v>40738</v>
      </c>
      <c r="B969" s="2" t="s">
        <v>1769</v>
      </c>
      <c r="C969" s="2" t="s">
        <v>1326</v>
      </c>
      <c r="D969" s="26"/>
      <c r="E969" s="26"/>
      <c r="F969" s="26">
        <v>137.04</v>
      </c>
      <c r="G969" s="26"/>
      <c r="H969" s="55"/>
    </row>
    <row r="970" spans="1:8" ht="45">
      <c r="A970" s="77">
        <v>40779</v>
      </c>
      <c r="B970" s="84" t="s">
        <v>1016</v>
      </c>
      <c r="C970" s="81" t="s">
        <v>1326</v>
      </c>
      <c r="D970" s="82"/>
      <c r="E970" s="82"/>
      <c r="F970" s="82">
        <v>390</v>
      </c>
      <c r="G970" s="82"/>
      <c r="H970" s="83"/>
    </row>
    <row r="971" spans="1:8" ht="30">
      <c r="A971" s="11">
        <v>40787</v>
      </c>
      <c r="B971" s="2" t="s">
        <v>39</v>
      </c>
      <c r="C971" s="2" t="s">
        <v>1326</v>
      </c>
      <c r="D971" s="26"/>
      <c r="E971" s="26"/>
      <c r="F971" s="26">
        <v>172.8</v>
      </c>
      <c r="G971" s="26"/>
      <c r="H971" s="55"/>
    </row>
    <row r="972" spans="1:8" ht="15">
      <c r="A972" s="11">
        <v>40797</v>
      </c>
      <c r="B972" s="2" t="s">
        <v>37</v>
      </c>
      <c r="C972" s="2" t="s">
        <v>1326</v>
      </c>
      <c r="D972" s="82"/>
      <c r="E972" s="26"/>
      <c r="F972" s="26">
        <v>26</v>
      </c>
      <c r="G972" s="26"/>
      <c r="H972" s="55"/>
    </row>
    <row r="973" spans="1:8" ht="15">
      <c r="A973" s="11">
        <v>40800</v>
      </c>
      <c r="B973" s="2" t="s">
        <v>54</v>
      </c>
      <c r="C973" s="2" t="s">
        <v>1326</v>
      </c>
      <c r="D973" s="82"/>
      <c r="E973" s="26"/>
      <c r="F973" s="26">
        <v>26.8</v>
      </c>
      <c r="G973" s="26"/>
      <c r="H973" s="55"/>
    </row>
    <row r="974" spans="1:8" ht="45">
      <c r="A974" s="11">
        <v>40808</v>
      </c>
      <c r="B974" s="2" t="s">
        <v>894</v>
      </c>
      <c r="C974" s="2" t="s">
        <v>1326</v>
      </c>
      <c r="D974" s="82"/>
      <c r="E974" s="26"/>
      <c r="F974" s="26">
        <v>1000</v>
      </c>
      <c r="G974" s="26"/>
      <c r="H974" s="55"/>
    </row>
    <row r="975" spans="1:8" ht="15">
      <c r="A975" s="11">
        <v>40851</v>
      </c>
      <c r="B975" s="2" t="s">
        <v>1788</v>
      </c>
      <c r="C975" s="2" t="s">
        <v>1326</v>
      </c>
      <c r="D975" s="82"/>
      <c r="E975" s="26"/>
      <c r="F975" s="26">
        <v>40</v>
      </c>
      <c r="G975" s="26"/>
      <c r="H975" s="55"/>
    </row>
    <row r="976" spans="1:8" ht="30">
      <c r="A976" s="11">
        <v>40889</v>
      </c>
      <c r="B976" s="2" t="s">
        <v>1944</v>
      </c>
      <c r="C976" s="2" t="s">
        <v>1326</v>
      </c>
      <c r="D976" s="26">
        <v>1120.91</v>
      </c>
      <c r="E976" s="26"/>
      <c r="F976" s="26"/>
      <c r="G976" s="26"/>
      <c r="H976" s="55"/>
    </row>
    <row r="977" spans="1:8" ht="30">
      <c r="A977" s="11">
        <v>40894</v>
      </c>
      <c r="B977" s="2" t="s">
        <v>1951</v>
      </c>
      <c r="C977" s="2" t="s">
        <v>1326</v>
      </c>
      <c r="D977" s="27">
        <v>2705.44</v>
      </c>
      <c r="E977" s="27"/>
      <c r="F977" s="26"/>
      <c r="G977" s="27"/>
      <c r="H977" s="55"/>
    </row>
    <row r="978" spans="1:8" ht="30">
      <c r="A978" s="11">
        <v>40895</v>
      </c>
      <c r="B978" s="2" t="s">
        <v>1952</v>
      </c>
      <c r="C978" s="2" t="s">
        <v>1326</v>
      </c>
      <c r="D978" s="26"/>
      <c r="E978" s="26"/>
      <c r="F978" s="26">
        <v>3000</v>
      </c>
      <c r="G978" s="26"/>
      <c r="H978" s="55"/>
    </row>
    <row r="979" spans="1:8" ht="30">
      <c r="A979" s="11">
        <v>40898</v>
      </c>
      <c r="B979" s="2" t="s">
        <v>1970</v>
      </c>
      <c r="C979" s="81" t="s">
        <v>1326</v>
      </c>
      <c r="D979" s="26"/>
      <c r="E979" s="26"/>
      <c r="F979" s="26">
        <v>195</v>
      </c>
      <c r="G979" s="26"/>
      <c r="H979" s="130"/>
    </row>
    <row r="980" spans="1:8" ht="135">
      <c r="A980" s="11">
        <v>40901</v>
      </c>
      <c r="B980" s="2" t="s">
        <v>1954</v>
      </c>
      <c r="C980" s="2" t="s">
        <v>1326</v>
      </c>
      <c r="D980" s="26"/>
      <c r="E980" s="26"/>
      <c r="F980" s="26">
        <v>8562</v>
      </c>
      <c r="G980" s="26"/>
      <c r="H980" s="55"/>
    </row>
    <row r="981" spans="1:8" ht="75">
      <c r="A981" s="11">
        <v>40903</v>
      </c>
      <c r="B981" s="2" t="s">
        <v>1957</v>
      </c>
      <c r="C981" s="2" t="s">
        <v>1326</v>
      </c>
      <c r="D981" s="26"/>
      <c r="E981" s="26"/>
      <c r="F981" s="26">
        <v>7999.69</v>
      </c>
      <c r="G981" s="26"/>
      <c r="H981" s="55"/>
    </row>
    <row r="982" spans="1:8" ht="45">
      <c r="A982" s="11">
        <v>40906</v>
      </c>
      <c r="B982" s="2" t="s">
        <v>1963</v>
      </c>
      <c r="C982" s="2" t="s">
        <v>1326</v>
      </c>
      <c r="D982" s="26"/>
      <c r="E982" s="26"/>
      <c r="F982" s="26">
        <v>1645</v>
      </c>
      <c r="G982" s="26"/>
      <c r="H982" s="55"/>
    </row>
    <row r="983" spans="1:8" ht="30">
      <c r="A983" s="11">
        <v>40906</v>
      </c>
      <c r="B983" s="2" t="s">
        <v>1967</v>
      </c>
      <c r="C983" s="81" t="s">
        <v>1326</v>
      </c>
      <c r="D983" s="26"/>
      <c r="E983" s="26"/>
      <c r="F983" s="26">
        <v>400</v>
      </c>
      <c r="G983" s="26"/>
      <c r="H983" s="55"/>
    </row>
    <row r="984" spans="1:8" ht="15">
      <c r="A984" s="11">
        <v>40908</v>
      </c>
      <c r="B984" s="2" t="s">
        <v>1965</v>
      </c>
      <c r="C984" s="81" t="s">
        <v>1326</v>
      </c>
      <c r="D984" s="26">
        <v>477.6</v>
      </c>
      <c r="E984" s="26"/>
      <c r="F984" s="26"/>
      <c r="G984" s="26"/>
      <c r="H984" s="55"/>
    </row>
    <row r="985" spans="1:8" ht="45">
      <c r="A985" s="11">
        <v>40908</v>
      </c>
      <c r="B985" s="2" t="s">
        <v>1966</v>
      </c>
      <c r="C985" s="81" t="s">
        <v>1326</v>
      </c>
      <c r="D985" s="26">
        <v>1342.05</v>
      </c>
      <c r="E985" s="26"/>
      <c r="F985" s="26"/>
      <c r="G985" s="26"/>
      <c r="H985" s="55"/>
    </row>
    <row r="986" spans="1:10" ht="45">
      <c r="A986" s="11">
        <v>40649</v>
      </c>
      <c r="B986" s="2" t="s">
        <v>2351</v>
      </c>
      <c r="C986" s="2" t="s">
        <v>1031</v>
      </c>
      <c r="D986" s="26">
        <v>1746</v>
      </c>
      <c r="E986" s="26"/>
      <c r="F986" s="26"/>
      <c r="G986" s="26"/>
      <c r="H986" s="55"/>
      <c r="J986" s="33"/>
    </row>
    <row r="987" spans="1:10" ht="30">
      <c r="A987" s="11">
        <v>40651</v>
      </c>
      <c r="B987" s="2" t="s">
        <v>2352</v>
      </c>
      <c r="C987" s="2" t="s">
        <v>1031</v>
      </c>
      <c r="D987" s="26"/>
      <c r="E987" s="26"/>
      <c r="F987" s="26">
        <v>496.5</v>
      </c>
      <c r="G987" s="26"/>
      <c r="H987" s="55"/>
      <c r="J987" s="33"/>
    </row>
    <row r="988" spans="1:8" ht="30">
      <c r="A988" s="11">
        <v>40687</v>
      </c>
      <c r="B988" s="2" t="s">
        <v>186</v>
      </c>
      <c r="C988" s="2" t="s">
        <v>1031</v>
      </c>
      <c r="D988" s="26"/>
      <c r="E988" s="26"/>
      <c r="F988" s="26">
        <v>128.1</v>
      </c>
      <c r="G988" s="26"/>
      <c r="H988" s="55"/>
    </row>
    <row r="989" spans="1:10" ht="30">
      <c r="A989" s="11">
        <v>40690</v>
      </c>
      <c r="B989" s="2" t="s">
        <v>2357</v>
      </c>
      <c r="C989" s="2" t="s">
        <v>1031</v>
      </c>
      <c r="D989" s="26"/>
      <c r="E989" s="26"/>
      <c r="F989" s="26">
        <v>64.97</v>
      </c>
      <c r="G989" s="26"/>
      <c r="H989" s="56"/>
      <c r="J989" s="33"/>
    </row>
    <row r="990" spans="1:10" ht="15">
      <c r="A990" s="11">
        <v>40693</v>
      </c>
      <c r="B990" s="2" t="s">
        <v>2358</v>
      </c>
      <c r="C990" s="2" t="s">
        <v>1031</v>
      </c>
      <c r="D990" s="26"/>
      <c r="E990" s="26"/>
      <c r="F990" s="26">
        <f>36.9+101.21+74.97+168.95</f>
        <v>382.03</v>
      </c>
      <c r="G990" s="26"/>
      <c r="H990" s="55"/>
      <c r="J990" s="33"/>
    </row>
    <row r="991" spans="1:10" ht="15">
      <c r="A991" s="11">
        <v>40695</v>
      </c>
      <c r="B991" s="2" t="s">
        <v>1845</v>
      </c>
      <c r="C991" s="2" t="s">
        <v>1031</v>
      </c>
      <c r="D991" s="26"/>
      <c r="E991" s="26"/>
      <c r="F991" s="26">
        <v>598</v>
      </c>
      <c r="G991" s="26"/>
      <c r="H991" s="56"/>
      <c r="J991" s="33"/>
    </row>
    <row r="992" spans="1:8" ht="45">
      <c r="A992" s="139">
        <v>40749</v>
      </c>
      <c r="B992" s="81" t="s">
        <v>1030</v>
      </c>
      <c r="C992" s="81" t="s">
        <v>1031</v>
      </c>
      <c r="D992" s="82"/>
      <c r="E992" s="82"/>
      <c r="F992" s="82">
        <f>236.68+67.44+87.92</f>
        <v>392.04</v>
      </c>
      <c r="G992" s="82"/>
      <c r="H992" s="85"/>
    </row>
    <row r="993" spans="1:8" ht="60">
      <c r="A993" s="77">
        <v>40754</v>
      </c>
      <c r="B993" s="81" t="s">
        <v>1034</v>
      </c>
      <c r="C993" s="81" t="s">
        <v>1031</v>
      </c>
      <c r="D993" s="82"/>
      <c r="E993" s="82"/>
      <c r="F993" s="82">
        <v>292.5</v>
      </c>
      <c r="G993" s="82"/>
      <c r="H993" s="85"/>
    </row>
    <row r="994" spans="1:8" ht="30" customHeight="1">
      <c r="A994" s="139">
        <v>40772</v>
      </c>
      <c r="B994" s="81" t="s">
        <v>488</v>
      </c>
      <c r="C994" s="81" t="s">
        <v>1031</v>
      </c>
      <c r="D994" s="82"/>
      <c r="E994" s="82"/>
      <c r="F994" s="82">
        <v>176.5</v>
      </c>
      <c r="G994" s="82"/>
      <c r="H994" s="83"/>
    </row>
    <row r="995" spans="1:8" ht="30">
      <c r="A995" s="140">
        <v>40775</v>
      </c>
      <c r="B995" s="81" t="s">
        <v>489</v>
      </c>
      <c r="C995" s="81" t="s">
        <v>1031</v>
      </c>
      <c r="D995" s="82"/>
      <c r="E995" s="82"/>
      <c r="F995" s="82">
        <v>78</v>
      </c>
      <c r="G995" s="82"/>
      <c r="H995" s="83"/>
    </row>
    <row r="996" spans="1:8" ht="30">
      <c r="A996" s="11">
        <v>40785</v>
      </c>
      <c r="B996" s="2" t="s">
        <v>6</v>
      </c>
      <c r="C996" s="2" t="s">
        <v>1031</v>
      </c>
      <c r="D996" s="90"/>
      <c r="E996" s="90"/>
      <c r="F996" s="26">
        <v>1000</v>
      </c>
      <c r="G996" s="26"/>
      <c r="H996" s="55"/>
    </row>
    <row r="997" spans="1:8" ht="30">
      <c r="A997" s="11">
        <v>40807</v>
      </c>
      <c r="B997" s="2" t="s">
        <v>123</v>
      </c>
      <c r="C997" s="2" t="s">
        <v>125</v>
      </c>
      <c r="D997" s="82"/>
      <c r="E997" s="26"/>
      <c r="F997" s="26">
        <v>469.6</v>
      </c>
      <c r="G997" s="26"/>
      <c r="H997" s="55"/>
    </row>
    <row r="998" spans="1:8" ht="30">
      <c r="A998" s="11">
        <v>40807</v>
      </c>
      <c r="B998" s="2" t="s">
        <v>124</v>
      </c>
      <c r="C998" s="2" t="s">
        <v>125</v>
      </c>
      <c r="D998" s="82"/>
      <c r="E998" s="26"/>
      <c r="F998" s="26">
        <v>77</v>
      </c>
      <c r="G998" s="26"/>
      <c r="H998" s="55"/>
    </row>
    <row r="999" spans="1:8" ht="45">
      <c r="A999" s="77">
        <v>40778</v>
      </c>
      <c r="B999" s="81" t="s">
        <v>492</v>
      </c>
      <c r="C999" s="81" t="s">
        <v>490</v>
      </c>
      <c r="D999" s="82"/>
      <c r="E999" s="82"/>
      <c r="F999" s="82">
        <v>166</v>
      </c>
      <c r="G999" s="82"/>
      <c r="H999" s="83"/>
    </row>
    <row r="1000" spans="1:10" ht="15">
      <c r="A1000" s="11">
        <v>40549</v>
      </c>
      <c r="B1000" s="48" t="s">
        <v>1430</v>
      </c>
      <c r="C1000" s="2" t="s">
        <v>1429</v>
      </c>
      <c r="D1000" s="27"/>
      <c r="E1000" s="27"/>
      <c r="F1000" s="26">
        <v>1500</v>
      </c>
      <c r="G1000" s="27"/>
      <c r="H1000" s="55"/>
      <c r="J1000" s="33" t="s">
        <v>1333</v>
      </c>
    </row>
    <row r="1001" spans="1:10" ht="15">
      <c r="A1001" s="11">
        <v>40565</v>
      </c>
      <c r="B1001" s="48" t="s">
        <v>1431</v>
      </c>
      <c r="C1001" s="2" t="s">
        <v>1429</v>
      </c>
      <c r="D1001" s="26"/>
      <c r="E1001" s="26"/>
      <c r="F1001" s="26">
        <v>1350</v>
      </c>
      <c r="G1001" s="26"/>
      <c r="H1001" s="55"/>
      <c r="J1001" s="33"/>
    </row>
    <row r="1002" spans="1:8" ht="30">
      <c r="A1002" s="77">
        <v>40767</v>
      </c>
      <c r="B1002" s="81" t="s">
        <v>1018</v>
      </c>
      <c r="C1002" s="81" t="s">
        <v>1429</v>
      </c>
      <c r="D1002" s="82"/>
      <c r="E1002" s="82"/>
      <c r="F1002" s="82">
        <v>770</v>
      </c>
      <c r="G1002" s="82"/>
      <c r="H1002" s="83"/>
    </row>
    <row r="1003" spans="1:10" ht="15">
      <c r="A1003" s="11">
        <v>40638</v>
      </c>
      <c r="B1003" s="2" t="s">
        <v>1521</v>
      </c>
      <c r="C1003" s="2" t="s">
        <v>2349</v>
      </c>
      <c r="D1003" s="26"/>
      <c r="E1003" s="26"/>
      <c r="F1003" s="26">
        <v>59.9</v>
      </c>
      <c r="G1003" s="26"/>
      <c r="H1003" s="55"/>
      <c r="J1003" s="33"/>
    </row>
    <row r="1004" spans="1:10" ht="15">
      <c r="A1004" s="11">
        <v>40546</v>
      </c>
      <c r="B1004" s="2" t="s">
        <v>1372</v>
      </c>
      <c r="C1004" s="2" t="s">
        <v>1324</v>
      </c>
      <c r="D1004" s="27"/>
      <c r="E1004" s="27"/>
      <c r="F1004" s="26">
        <v>500</v>
      </c>
      <c r="G1004" s="27"/>
      <c r="H1004" s="55"/>
      <c r="J1004" s="33" t="s">
        <v>1837</v>
      </c>
    </row>
    <row r="1005" spans="1:10" ht="15">
      <c r="A1005" s="11">
        <v>40551</v>
      </c>
      <c r="B1005" s="48" t="s">
        <v>1371</v>
      </c>
      <c r="C1005" s="2" t="s">
        <v>1324</v>
      </c>
      <c r="D1005" s="27"/>
      <c r="E1005" s="27"/>
      <c r="F1005" s="26">
        <v>50</v>
      </c>
      <c r="G1005" s="27"/>
      <c r="H1005" s="55"/>
      <c r="J1005" s="33" t="s">
        <v>1322</v>
      </c>
    </row>
    <row r="1006" spans="1:10" ht="15">
      <c r="A1006" s="11">
        <v>40553</v>
      </c>
      <c r="B1006" s="48" t="s">
        <v>1433</v>
      </c>
      <c r="C1006" s="2" t="s">
        <v>1324</v>
      </c>
      <c r="D1006" s="27"/>
      <c r="E1006" s="27"/>
      <c r="F1006" s="26">
        <v>690</v>
      </c>
      <c r="G1006" s="27"/>
      <c r="H1006" s="55"/>
      <c r="J1006" s="33" t="s">
        <v>1898</v>
      </c>
    </row>
    <row r="1007" spans="1:10" ht="15">
      <c r="A1007" s="11">
        <v>40554</v>
      </c>
      <c r="B1007" s="48" t="s">
        <v>1428</v>
      </c>
      <c r="C1007" s="2" t="s">
        <v>1324</v>
      </c>
      <c r="D1007" s="27"/>
      <c r="E1007" s="27"/>
      <c r="F1007" s="26">
        <v>50</v>
      </c>
      <c r="G1007" s="27"/>
      <c r="H1007" s="55"/>
      <c r="J1007" s="33"/>
    </row>
    <row r="1008" spans="1:8" ht="15">
      <c r="A1008" s="110">
        <v>40555</v>
      </c>
      <c r="B1008" s="48" t="s">
        <v>1371</v>
      </c>
      <c r="C1008" s="2" t="s">
        <v>1324</v>
      </c>
      <c r="D1008" s="27"/>
      <c r="E1008" s="27"/>
      <c r="F1008" s="26">
        <v>100</v>
      </c>
      <c r="G1008" s="27"/>
      <c r="H1008" s="114"/>
    </row>
    <row r="1009" spans="1:8" ht="15">
      <c r="A1009" s="11">
        <v>40556</v>
      </c>
      <c r="B1009" s="2" t="s">
        <v>1428</v>
      </c>
      <c r="C1009" s="2" t="s">
        <v>1324</v>
      </c>
      <c r="D1009" s="26"/>
      <c r="E1009" s="26"/>
      <c r="F1009" s="26">
        <v>400</v>
      </c>
      <c r="G1009" s="26"/>
      <c r="H1009" s="55"/>
    </row>
    <row r="1010" spans="1:10" ht="45">
      <c r="A1010" s="11">
        <v>40562</v>
      </c>
      <c r="B1010" s="48" t="s">
        <v>1436</v>
      </c>
      <c r="C1010" s="2" t="s">
        <v>1324</v>
      </c>
      <c r="D1010" s="27"/>
      <c r="E1010" s="27"/>
      <c r="F1010" s="26">
        <v>17</v>
      </c>
      <c r="G1010" s="27"/>
      <c r="H1010" s="56"/>
      <c r="J1010" s="33"/>
    </row>
    <row r="1011" spans="1:8" ht="15">
      <c r="A1011" s="11">
        <v>40565</v>
      </c>
      <c r="B1011" s="48" t="s">
        <v>1371</v>
      </c>
      <c r="C1011" s="2" t="s">
        <v>1324</v>
      </c>
      <c r="D1011" s="26"/>
      <c r="E1011" s="26"/>
      <c r="F1011" s="26">
        <v>100</v>
      </c>
      <c r="G1011" s="26"/>
      <c r="H1011" s="55"/>
    </row>
    <row r="1012" spans="1:10" ht="15">
      <c r="A1012" s="11">
        <v>40567</v>
      </c>
      <c r="B1012" s="48" t="s">
        <v>866</v>
      </c>
      <c r="C1012" s="2" t="s">
        <v>1324</v>
      </c>
      <c r="D1012" s="26"/>
      <c r="E1012" s="26"/>
      <c r="F1012" s="26">
        <v>150</v>
      </c>
      <c r="G1012" s="26"/>
      <c r="H1012" s="55"/>
      <c r="J1012" s="33"/>
    </row>
    <row r="1013" spans="1:10" ht="15">
      <c r="A1013" s="11">
        <v>40576</v>
      </c>
      <c r="B1013" s="48" t="s">
        <v>1372</v>
      </c>
      <c r="C1013" s="2" t="s">
        <v>1324</v>
      </c>
      <c r="D1013" s="26"/>
      <c r="E1013" s="26"/>
      <c r="F1013" s="26"/>
      <c r="G1013" s="26">
        <v>500</v>
      </c>
      <c r="H1013" s="55"/>
      <c r="J1013" s="33"/>
    </row>
    <row r="1014" spans="1:10" ht="15">
      <c r="A1014" s="11">
        <v>40577</v>
      </c>
      <c r="B1014" s="48" t="s">
        <v>1371</v>
      </c>
      <c r="C1014" s="2" t="s">
        <v>1324</v>
      </c>
      <c r="D1014" s="26"/>
      <c r="E1014" s="26"/>
      <c r="F1014" s="26">
        <v>100</v>
      </c>
      <c r="G1014" s="26"/>
      <c r="H1014" s="55"/>
      <c r="J1014" s="33"/>
    </row>
    <row r="1015" spans="1:10" ht="15">
      <c r="A1015" s="11">
        <v>40580</v>
      </c>
      <c r="B1015" s="48" t="s">
        <v>868</v>
      </c>
      <c r="C1015" s="2" t="s">
        <v>1324</v>
      </c>
      <c r="D1015" s="26"/>
      <c r="E1015" s="26"/>
      <c r="F1015" s="26"/>
      <c r="G1015" s="26">
        <v>500</v>
      </c>
      <c r="H1015" s="55"/>
      <c r="J1015" s="33"/>
    </row>
    <row r="1016" spans="1:10" ht="15">
      <c r="A1016" s="11">
        <v>40581</v>
      </c>
      <c r="B1016" s="48" t="s">
        <v>868</v>
      </c>
      <c r="C1016" s="2" t="s">
        <v>1324</v>
      </c>
      <c r="D1016" s="26"/>
      <c r="E1016" s="26"/>
      <c r="F1016" s="26"/>
      <c r="G1016" s="26">
        <v>200</v>
      </c>
      <c r="H1016" s="55"/>
      <c r="J1016" s="33"/>
    </row>
    <row r="1017" spans="1:10" ht="15">
      <c r="A1017" s="11">
        <v>40583</v>
      </c>
      <c r="B1017" s="48" t="s">
        <v>869</v>
      </c>
      <c r="C1017" s="2" t="s">
        <v>1324</v>
      </c>
      <c r="D1017" s="26"/>
      <c r="E1017" s="26"/>
      <c r="F1017" s="26"/>
      <c r="G1017" s="26">
        <v>200</v>
      </c>
      <c r="H1017" s="55"/>
      <c r="J1017" s="33"/>
    </row>
    <row r="1018" spans="1:10" ht="15">
      <c r="A1018" s="11">
        <v>40593</v>
      </c>
      <c r="B1018" s="48" t="s">
        <v>1371</v>
      </c>
      <c r="C1018" s="2" t="s">
        <v>1324</v>
      </c>
      <c r="D1018" s="26"/>
      <c r="E1018" s="26"/>
      <c r="F1018" s="26">
        <v>100</v>
      </c>
      <c r="G1018" s="26"/>
      <c r="H1018" s="55"/>
      <c r="J1018" s="33"/>
    </row>
    <row r="1019" spans="1:10" ht="15">
      <c r="A1019" s="11">
        <v>40593</v>
      </c>
      <c r="B1019" s="48" t="s">
        <v>1371</v>
      </c>
      <c r="C1019" s="2" t="s">
        <v>1324</v>
      </c>
      <c r="D1019" s="26"/>
      <c r="E1019" s="26"/>
      <c r="F1019" s="26">
        <v>100</v>
      </c>
      <c r="G1019" s="26"/>
      <c r="H1019" s="55"/>
      <c r="J1019" s="33"/>
    </row>
    <row r="1020" spans="1:10" ht="15">
      <c r="A1020" s="11">
        <v>40596</v>
      </c>
      <c r="B1020" s="48" t="s">
        <v>866</v>
      </c>
      <c r="C1020" s="2" t="s">
        <v>1324</v>
      </c>
      <c r="D1020" s="26"/>
      <c r="E1020" s="26"/>
      <c r="F1020" s="26">
        <v>150</v>
      </c>
      <c r="G1020" s="26"/>
      <c r="H1020" s="55"/>
      <c r="J1020" s="33"/>
    </row>
    <row r="1021" spans="1:10" ht="15">
      <c r="A1021" s="11">
        <v>40597</v>
      </c>
      <c r="B1021" s="48" t="s">
        <v>559</v>
      </c>
      <c r="C1021" s="2" t="s">
        <v>1324</v>
      </c>
      <c r="D1021" s="26"/>
      <c r="E1021" s="26"/>
      <c r="F1021" s="26"/>
      <c r="G1021" s="26">
        <v>201.37</v>
      </c>
      <c r="H1021" s="55"/>
      <c r="J1021" s="33"/>
    </row>
    <row r="1022" spans="1:10" ht="15">
      <c r="A1022" s="11">
        <v>40597</v>
      </c>
      <c r="B1022" s="48" t="s">
        <v>559</v>
      </c>
      <c r="C1022" s="2" t="s">
        <v>1324</v>
      </c>
      <c r="D1022" s="26"/>
      <c r="E1022" s="26"/>
      <c r="F1022" s="26"/>
      <c r="G1022" s="26">
        <v>201.37</v>
      </c>
      <c r="H1022" s="55"/>
      <c r="J1022" s="33"/>
    </row>
    <row r="1023" spans="1:10" ht="15">
      <c r="A1023" s="11">
        <v>40599</v>
      </c>
      <c r="B1023" s="2" t="s">
        <v>1371</v>
      </c>
      <c r="C1023" s="2" t="s">
        <v>1324</v>
      </c>
      <c r="D1023" s="26"/>
      <c r="E1023" s="26"/>
      <c r="F1023" s="26">
        <v>50</v>
      </c>
      <c r="G1023" s="26"/>
      <c r="H1023" s="55"/>
      <c r="J1023" s="33"/>
    </row>
    <row r="1024" spans="1:10" ht="15">
      <c r="A1024" s="11">
        <v>40600</v>
      </c>
      <c r="B1024" s="2" t="s">
        <v>1371</v>
      </c>
      <c r="C1024" s="2" t="s">
        <v>1324</v>
      </c>
      <c r="D1024" s="26"/>
      <c r="E1024" s="26"/>
      <c r="F1024" s="26">
        <v>200</v>
      </c>
      <c r="G1024" s="26"/>
      <c r="H1024" s="55"/>
      <c r="J1024" s="33"/>
    </row>
    <row r="1025" spans="1:10" ht="15">
      <c r="A1025" s="110">
        <v>40604</v>
      </c>
      <c r="B1025" s="48" t="s">
        <v>1116</v>
      </c>
      <c r="C1025" s="2" t="s">
        <v>1324</v>
      </c>
      <c r="D1025" s="26"/>
      <c r="E1025" s="26"/>
      <c r="F1025" s="49">
        <v>690</v>
      </c>
      <c r="G1025" s="26"/>
      <c r="H1025" s="55"/>
      <c r="J1025" s="33"/>
    </row>
    <row r="1026" spans="1:10" ht="15">
      <c r="A1026" s="110">
        <v>40604</v>
      </c>
      <c r="B1026" s="48" t="s">
        <v>1372</v>
      </c>
      <c r="C1026" s="2" t="s">
        <v>1324</v>
      </c>
      <c r="D1026" s="26"/>
      <c r="E1026" s="26"/>
      <c r="F1026" s="46"/>
      <c r="G1026" s="26">
        <v>500</v>
      </c>
      <c r="H1026" s="114"/>
      <c r="J1026" s="33"/>
    </row>
    <row r="1027" spans="1:10" ht="15">
      <c r="A1027" s="11">
        <v>40611</v>
      </c>
      <c r="B1027" s="48" t="s">
        <v>1132</v>
      </c>
      <c r="C1027" s="2" t="s">
        <v>1324</v>
      </c>
      <c r="D1027" s="26"/>
      <c r="E1027" s="26"/>
      <c r="F1027" s="46"/>
      <c r="G1027" s="26">
        <v>500</v>
      </c>
      <c r="H1027" s="55"/>
      <c r="J1027" s="33"/>
    </row>
    <row r="1028" spans="1:10" ht="15">
      <c r="A1028" s="11">
        <v>40612</v>
      </c>
      <c r="B1028" s="48" t="s">
        <v>1107</v>
      </c>
      <c r="C1028" s="2" t="s">
        <v>1324</v>
      </c>
      <c r="D1028" s="26"/>
      <c r="E1028" s="26"/>
      <c r="F1028" s="49">
        <v>50</v>
      </c>
      <c r="G1028" s="26"/>
      <c r="H1028" s="55"/>
      <c r="J1028" s="33"/>
    </row>
    <row r="1029" spans="1:10" ht="15">
      <c r="A1029" s="11">
        <v>40613</v>
      </c>
      <c r="B1029" s="48" t="s">
        <v>1133</v>
      </c>
      <c r="C1029" s="2" t="s">
        <v>1324</v>
      </c>
      <c r="D1029" s="26"/>
      <c r="E1029" s="26"/>
      <c r="F1029" s="49">
        <v>990</v>
      </c>
      <c r="G1029" s="26"/>
      <c r="H1029" s="55"/>
      <c r="J1029" s="33"/>
    </row>
    <row r="1030" spans="1:10" ht="15">
      <c r="A1030" s="11">
        <v>40614</v>
      </c>
      <c r="B1030" s="48" t="s">
        <v>559</v>
      </c>
      <c r="C1030" s="2" t="s">
        <v>1324</v>
      </c>
      <c r="D1030" s="26"/>
      <c r="E1030" s="26"/>
      <c r="F1030" s="46"/>
      <c r="G1030" s="26">
        <v>201.64</v>
      </c>
      <c r="H1030" s="55"/>
      <c r="J1030" s="33"/>
    </row>
    <row r="1031" spans="1:10" ht="15">
      <c r="A1031" s="11">
        <v>40615</v>
      </c>
      <c r="B1031" s="48" t="s">
        <v>1372</v>
      </c>
      <c r="C1031" s="2" t="s">
        <v>1324</v>
      </c>
      <c r="D1031" s="26"/>
      <c r="E1031" s="26"/>
      <c r="F1031" s="46"/>
      <c r="G1031" s="26">
        <v>500</v>
      </c>
      <c r="H1031" s="55"/>
      <c r="J1031" s="33"/>
    </row>
    <row r="1032" spans="1:10" ht="15">
      <c r="A1032" s="11">
        <v>40615</v>
      </c>
      <c r="B1032" s="48" t="s">
        <v>1371</v>
      </c>
      <c r="C1032" s="2" t="s">
        <v>1324</v>
      </c>
      <c r="D1032" s="26"/>
      <c r="E1032" s="26"/>
      <c r="F1032" s="49">
        <v>200</v>
      </c>
      <c r="G1032" s="26"/>
      <c r="H1032" s="55"/>
      <c r="J1032" s="33"/>
    </row>
    <row r="1033" spans="1:10" ht="15">
      <c r="A1033" s="11">
        <v>40617</v>
      </c>
      <c r="B1033" s="48" t="s">
        <v>1133</v>
      </c>
      <c r="C1033" s="2" t="s">
        <v>1324</v>
      </c>
      <c r="D1033" s="26"/>
      <c r="E1033" s="26"/>
      <c r="F1033" s="46"/>
      <c r="G1033" s="26">
        <v>500</v>
      </c>
      <c r="H1033" s="55"/>
      <c r="J1033" s="33"/>
    </row>
    <row r="1034" spans="1:10" ht="15">
      <c r="A1034" s="11">
        <v>40632</v>
      </c>
      <c r="B1034" s="48" t="s">
        <v>1371</v>
      </c>
      <c r="C1034" s="2" t="s">
        <v>1324</v>
      </c>
      <c r="D1034" s="26"/>
      <c r="E1034" s="26"/>
      <c r="F1034" s="49">
        <v>200</v>
      </c>
      <c r="G1034" s="26"/>
      <c r="H1034" s="55"/>
      <c r="J1034" s="33"/>
    </row>
    <row r="1035" spans="1:10" ht="15">
      <c r="A1035" s="11">
        <v>40634</v>
      </c>
      <c r="B1035" s="48" t="s">
        <v>1372</v>
      </c>
      <c r="C1035" s="2" t="s">
        <v>1324</v>
      </c>
      <c r="D1035" s="26"/>
      <c r="E1035" s="26"/>
      <c r="F1035" s="49"/>
      <c r="G1035" s="26">
        <v>500</v>
      </c>
      <c r="H1035" s="55"/>
      <c r="J1035" s="33"/>
    </row>
    <row r="1036" spans="1:10" ht="15">
      <c r="A1036" s="11">
        <v>40638</v>
      </c>
      <c r="B1036" s="2" t="s">
        <v>1522</v>
      </c>
      <c r="C1036" s="2" t="s">
        <v>1324</v>
      </c>
      <c r="D1036" s="26"/>
      <c r="E1036" s="26"/>
      <c r="F1036" s="26">
        <v>5</v>
      </c>
      <c r="G1036" s="26"/>
      <c r="H1036" s="55"/>
      <c r="J1036" s="33"/>
    </row>
    <row r="1037" spans="1:10" ht="30">
      <c r="A1037" s="11">
        <v>40638</v>
      </c>
      <c r="B1037" s="2" t="s">
        <v>1529</v>
      </c>
      <c r="C1037" s="2" t="s">
        <v>1324</v>
      </c>
      <c r="D1037" s="26"/>
      <c r="E1037" s="26"/>
      <c r="F1037" s="26">
        <v>43.15</v>
      </c>
      <c r="G1037" s="26"/>
      <c r="H1037" s="114"/>
      <c r="J1037" s="33"/>
    </row>
    <row r="1038" spans="1:10" ht="15">
      <c r="A1038" s="11">
        <v>40641</v>
      </c>
      <c r="B1038" s="2" t="s">
        <v>1372</v>
      </c>
      <c r="C1038" s="2" t="s">
        <v>1324</v>
      </c>
      <c r="D1038" s="26"/>
      <c r="E1038" s="26"/>
      <c r="F1038" s="26">
        <v>500</v>
      </c>
      <c r="G1038" s="26"/>
      <c r="H1038" s="55"/>
      <c r="J1038" s="33"/>
    </row>
    <row r="1039" spans="1:10" ht="15">
      <c r="A1039" s="11">
        <v>40650</v>
      </c>
      <c r="B1039" s="2" t="s">
        <v>1371</v>
      </c>
      <c r="C1039" s="2" t="s">
        <v>1324</v>
      </c>
      <c r="D1039" s="26"/>
      <c r="E1039" s="26"/>
      <c r="F1039" s="26">
        <v>150</v>
      </c>
      <c r="G1039" s="26"/>
      <c r="H1039" s="55"/>
      <c r="J1039" s="33"/>
    </row>
    <row r="1040" spans="1:10" ht="15">
      <c r="A1040" s="11">
        <v>40655</v>
      </c>
      <c r="B1040" s="2" t="s">
        <v>1428</v>
      </c>
      <c r="C1040" s="2" t="s">
        <v>1324</v>
      </c>
      <c r="D1040" s="26"/>
      <c r="E1040" s="26"/>
      <c r="F1040" s="26">
        <v>100</v>
      </c>
      <c r="G1040" s="26"/>
      <c r="H1040" s="56"/>
      <c r="J1040" s="33"/>
    </row>
    <row r="1041" spans="1:10" ht="15">
      <c r="A1041" s="11">
        <v>40660</v>
      </c>
      <c r="B1041" s="2" t="s">
        <v>1371</v>
      </c>
      <c r="C1041" s="2" t="s">
        <v>1324</v>
      </c>
      <c r="D1041" s="26"/>
      <c r="E1041" s="26"/>
      <c r="F1041" s="26">
        <v>200</v>
      </c>
      <c r="G1041" s="26"/>
      <c r="H1041" s="55"/>
      <c r="J1041" s="33"/>
    </row>
    <row r="1042" spans="1:10" ht="15">
      <c r="A1042" s="11">
        <v>40661</v>
      </c>
      <c r="B1042" s="2" t="s">
        <v>1522</v>
      </c>
      <c r="C1042" s="2" t="s">
        <v>1324</v>
      </c>
      <c r="D1042" s="26"/>
      <c r="E1042" s="26"/>
      <c r="F1042" s="26">
        <v>5</v>
      </c>
      <c r="G1042" s="26"/>
      <c r="H1042" s="55"/>
      <c r="J1042" s="33"/>
    </row>
    <row r="1043" spans="1:10" ht="45">
      <c r="A1043" s="11">
        <v>40661</v>
      </c>
      <c r="B1043" s="2" t="s">
        <v>1591</v>
      </c>
      <c r="C1043" s="2" t="s">
        <v>1324</v>
      </c>
      <c r="D1043" s="26"/>
      <c r="E1043" s="26"/>
      <c r="F1043" s="26">
        <v>29.25</v>
      </c>
      <c r="G1043" s="26"/>
      <c r="H1043" s="55"/>
      <c r="J1043" s="33"/>
    </row>
    <row r="1044" spans="1:10" ht="15">
      <c r="A1044" s="11">
        <v>40661</v>
      </c>
      <c r="B1044" s="2" t="s">
        <v>1133</v>
      </c>
      <c r="C1044" s="2" t="s">
        <v>1324</v>
      </c>
      <c r="D1044" s="26"/>
      <c r="E1044" s="26"/>
      <c r="F1044" s="26"/>
      <c r="G1044" s="26">
        <v>600</v>
      </c>
      <c r="H1044" s="56"/>
      <c r="J1044" s="33"/>
    </row>
    <row r="1045" spans="1:10" ht="15">
      <c r="A1045" s="11">
        <v>40661</v>
      </c>
      <c r="B1045" s="2" t="s">
        <v>1428</v>
      </c>
      <c r="C1045" s="2" t="s">
        <v>1324</v>
      </c>
      <c r="D1045" s="26"/>
      <c r="E1045" s="26"/>
      <c r="F1045" s="26">
        <v>100</v>
      </c>
      <c r="G1045" s="26"/>
      <c r="H1045" s="56"/>
      <c r="J1045" s="33"/>
    </row>
    <row r="1046" spans="1:10" ht="15">
      <c r="A1046" s="11">
        <v>40672</v>
      </c>
      <c r="B1046" s="2" t="s">
        <v>1372</v>
      </c>
      <c r="C1046" s="2" t="s">
        <v>1324</v>
      </c>
      <c r="D1046" s="26"/>
      <c r="E1046" s="26"/>
      <c r="F1046" s="26"/>
      <c r="G1046" s="26">
        <v>500</v>
      </c>
      <c r="H1046" s="56"/>
      <c r="J1046" s="33"/>
    </row>
    <row r="1047" spans="1:10" ht="15">
      <c r="A1047" s="11">
        <v>40673</v>
      </c>
      <c r="B1047" s="2" t="s">
        <v>1371</v>
      </c>
      <c r="C1047" s="2" t="s">
        <v>1324</v>
      </c>
      <c r="D1047" s="26"/>
      <c r="E1047" s="26"/>
      <c r="F1047" s="26">
        <v>100</v>
      </c>
      <c r="G1047" s="26"/>
      <c r="H1047" s="56"/>
      <c r="J1047" s="33"/>
    </row>
    <row r="1048" spans="1:10" ht="15">
      <c r="A1048" s="11">
        <v>40680</v>
      </c>
      <c r="B1048" s="2" t="s">
        <v>675</v>
      </c>
      <c r="C1048" s="2" t="s">
        <v>1324</v>
      </c>
      <c r="D1048" s="26"/>
      <c r="E1048" s="26"/>
      <c r="F1048" s="26">
        <v>200</v>
      </c>
      <c r="G1048" s="26"/>
      <c r="H1048" s="56"/>
      <c r="J1048" s="33"/>
    </row>
    <row r="1049" spans="1:10" ht="15">
      <c r="A1049" s="11">
        <v>40680</v>
      </c>
      <c r="B1049" s="2" t="s">
        <v>1371</v>
      </c>
      <c r="C1049" s="2" t="s">
        <v>1324</v>
      </c>
      <c r="D1049" s="26"/>
      <c r="E1049" s="26"/>
      <c r="F1049" s="26">
        <v>200</v>
      </c>
      <c r="G1049" s="26"/>
      <c r="H1049" s="56"/>
      <c r="J1049" s="33"/>
    </row>
    <row r="1050" spans="1:10" ht="15">
      <c r="A1050" s="11">
        <v>40686</v>
      </c>
      <c r="B1050" s="2" t="s">
        <v>674</v>
      </c>
      <c r="C1050" s="2" t="s">
        <v>1324</v>
      </c>
      <c r="D1050" s="26"/>
      <c r="E1050" s="26"/>
      <c r="F1050" s="26">
        <v>29.25</v>
      </c>
      <c r="G1050" s="26"/>
      <c r="H1050" s="56"/>
      <c r="J1050" s="33"/>
    </row>
    <row r="1051" spans="1:10" ht="15">
      <c r="A1051" s="11">
        <v>40688</v>
      </c>
      <c r="B1051" s="2" t="s">
        <v>1372</v>
      </c>
      <c r="C1051" s="2" t="s">
        <v>1324</v>
      </c>
      <c r="D1051" s="26"/>
      <c r="E1051" s="26"/>
      <c r="F1051" s="26">
        <v>150</v>
      </c>
      <c r="G1051" s="26"/>
      <c r="H1051" s="56"/>
      <c r="J1051" s="33"/>
    </row>
    <row r="1052" spans="1:10" ht="15">
      <c r="A1052" s="11">
        <v>40688</v>
      </c>
      <c r="B1052" s="2" t="s">
        <v>341</v>
      </c>
      <c r="C1052" s="2" t="s">
        <v>1324</v>
      </c>
      <c r="D1052" s="26"/>
      <c r="E1052" s="26"/>
      <c r="F1052" s="26">
        <v>150</v>
      </c>
      <c r="G1052" s="26"/>
      <c r="H1052" s="56"/>
      <c r="J1052" s="33"/>
    </row>
    <row r="1053" spans="1:10" ht="15">
      <c r="A1053" s="11">
        <v>40689</v>
      </c>
      <c r="B1053" s="2" t="s">
        <v>1372</v>
      </c>
      <c r="C1053" s="2" t="s">
        <v>1324</v>
      </c>
      <c r="D1053" s="26"/>
      <c r="E1053" s="26"/>
      <c r="F1053" s="26">
        <v>200</v>
      </c>
      <c r="G1053" s="26"/>
      <c r="H1053" s="56"/>
      <c r="J1053" s="33"/>
    </row>
    <row r="1054" spans="1:10" ht="30" customHeight="1">
      <c r="A1054" s="110">
        <v>40691</v>
      </c>
      <c r="B1054" s="2" t="s">
        <v>1372</v>
      </c>
      <c r="C1054" s="2" t="s">
        <v>1324</v>
      </c>
      <c r="D1054" s="26"/>
      <c r="E1054" s="26"/>
      <c r="F1054" s="26">
        <v>100</v>
      </c>
      <c r="G1054" s="26"/>
      <c r="H1054" s="56"/>
      <c r="J1054" s="33"/>
    </row>
    <row r="1055" spans="1:10" ht="15">
      <c r="A1055" s="11">
        <v>40691</v>
      </c>
      <c r="B1055" s="2" t="s">
        <v>1372</v>
      </c>
      <c r="C1055" s="2" t="s">
        <v>1324</v>
      </c>
      <c r="D1055" s="26"/>
      <c r="E1055" s="26"/>
      <c r="F1055" s="26">
        <v>50</v>
      </c>
      <c r="G1055" s="26"/>
      <c r="H1055" s="56"/>
      <c r="J1055" s="33"/>
    </row>
    <row r="1056" spans="1:10" ht="15">
      <c r="A1056" s="11">
        <v>40692</v>
      </c>
      <c r="B1056" s="2" t="s">
        <v>1372</v>
      </c>
      <c r="C1056" s="2" t="s">
        <v>1324</v>
      </c>
      <c r="D1056" s="26"/>
      <c r="E1056" s="26"/>
      <c r="F1056" s="26">
        <v>500</v>
      </c>
      <c r="G1056" s="26"/>
      <c r="H1056" s="56"/>
      <c r="J1056" s="33"/>
    </row>
    <row r="1057" spans="1:10" ht="15">
      <c r="A1057" s="11">
        <v>40694</v>
      </c>
      <c r="B1057" s="2" t="s">
        <v>341</v>
      </c>
      <c r="C1057" s="2" t="s">
        <v>1324</v>
      </c>
      <c r="D1057" s="26"/>
      <c r="E1057" s="26"/>
      <c r="F1057" s="26">
        <v>160</v>
      </c>
      <c r="G1057" s="26"/>
      <c r="H1057" s="56"/>
      <c r="J1057" s="33"/>
    </row>
    <row r="1058" spans="1:10" ht="15">
      <c r="A1058" s="11">
        <v>40695</v>
      </c>
      <c r="B1058" s="2" t="s">
        <v>674</v>
      </c>
      <c r="C1058" s="2" t="s">
        <v>1324</v>
      </c>
      <c r="D1058" s="26"/>
      <c r="E1058" s="26"/>
      <c r="F1058" s="26">
        <v>29.25</v>
      </c>
      <c r="G1058" s="26"/>
      <c r="H1058" s="56"/>
      <c r="I1058" s="17"/>
      <c r="J1058" s="33"/>
    </row>
    <row r="1059" spans="1:10" ht="15">
      <c r="A1059" s="11">
        <v>40695</v>
      </c>
      <c r="B1059" s="2" t="s">
        <v>1372</v>
      </c>
      <c r="C1059" s="2" t="s">
        <v>1324</v>
      </c>
      <c r="D1059" s="26"/>
      <c r="E1059" s="26"/>
      <c r="F1059" s="26">
        <v>250</v>
      </c>
      <c r="G1059" s="26"/>
      <c r="H1059" s="56"/>
      <c r="I1059" s="17"/>
      <c r="J1059" s="33"/>
    </row>
    <row r="1060" spans="1:10" ht="15">
      <c r="A1060" s="11">
        <v>40696</v>
      </c>
      <c r="B1060" s="2" t="s">
        <v>1371</v>
      </c>
      <c r="C1060" s="2" t="s">
        <v>1324</v>
      </c>
      <c r="D1060" s="26"/>
      <c r="E1060" s="26"/>
      <c r="F1060" s="26">
        <v>200</v>
      </c>
      <c r="G1060" s="26"/>
      <c r="H1060" s="56"/>
      <c r="J1060" s="33"/>
    </row>
    <row r="1061" spans="1:8" ht="30" customHeight="1">
      <c r="A1061" s="110">
        <v>40701</v>
      </c>
      <c r="B1061" s="2" t="s">
        <v>341</v>
      </c>
      <c r="C1061" s="2" t="s">
        <v>1324</v>
      </c>
      <c r="D1061" s="26"/>
      <c r="E1061" s="26"/>
      <c r="F1061" s="26">
        <v>600</v>
      </c>
      <c r="G1061" s="26"/>
      <c r="H1061" s="55"/>
    </row>
    <row r="1062" spans="1:8" ht="15">
      <c r="A1062" s="11">
        <v>40709</v>
      </c>
      <c r="B1062" s="2" t="s">
        <v>1371</v>
      </c>
      <c r="C1062" s="2" t="s">
        <v>1324</v>
      </c>
      <c r="D1062" s="26"/>
      <c r="E1062" s="26"/>
      <c r="F1062" s="26">
        <v>100</v>
      </c>
      <c r="G1062" s="26"/>
      <c r="H1062" s="55"/>
    </row>
    <row r="1063" spans="1:7" ht="15">
      <c r="A1063" s="11">
        <v>40714</v>
      </c>
      <c r="B1063" s="2" t="s">
        <v>1371</v>
      </c>
      <c r="C1063" s="2" t="s">
        <v>1324</v>
      </c>
      <c r="D1063" s="26"/>
      <c r="E1063" s="26"/>
      <c r="F1063" s="26">
        <v>100</v>
      </c>
      <c r="G1063" s="26"/>
    </row>
    <row r="1064" spans="1:8" ht="15">
      <c r="A1064" s="11">
        <v>40716</v>
      </c>
      <c r="B1064" s="2" t="s">
        <v>1372</v>
      </c>
      <c r="C1064" s="2" t="s">
        <v>1324</v>
      </c>
      <c r="D1064" s="26"/>
      <c r="E1064" s="26"/>
      <c r="F1064" s="26"/>
      <c r="G1064" s="26">
        <v>500</v>
      </c>
      <c r="H1064" s="55"/>
    </row>
    <row r="1065" spans="1:8" ht="30">
      <c r="A1065" s="77">
        <v>40720</v>
      </c>
      <c r="B1065" s="86" t="s">
        <v>1021</v>
      </c>
      <c r="C1065" s="81" t="s">
        <v>1324</v>
      </c>
      <c r="D1065" s="82"/>
      <c r="E1065" s="82"/>
      <c r="F1065" s="82">
        <v>42.7</v>
      </c>
      <c r="G1065" s="82"/>
      <c r="H1065" s="83"/>
    </row>
    <row r="1066" spans="1:8" ht="15">
      <c r="A1066" s="11">
        <v>40722</v>
      </c>
      <c r="B1066" s="2" t="s">
        <v>1371</v>
      </c>
      <c r="C1066" s="2" t="s">
        <v>1324</v>
      </c>
      <c r="D1066" s="26"/>
      <c r="E1066" s="26"/>
      <c r="F1066" s="26">
        <v>100</v>
      </c>
      <c r="G1066" s="26"/>
      <c r="H1066" s="55"/>
    </row>
    <row r="1067" spans="1:8" ht="15">
      <c r="A1067" s="11">
        <v>40723</v>
      </c>
      <c r="B1067" s="2" t="s">
        <v>341</v>
      </c>
      <c r="C1067" s="2" t="s">
        <v>1324</v>
      </c>
      <c r="D1067" s="26"/>
      <c r="E1067" s="26"/>
      <c r="F1067" s="26">
        <v>200</v>
      </c>
      <c r="G1067" s="26"/>
      <c r="H1067" s="55"/>
    </row>
    <row r="1068" spans="1:9" ht="15">
      <c r="A1068" s="110">
        <v>40725</v>
      </c>
      <c r="B1068" s="2" t="s">
        <v>1372</v>
      </c>
      <c r="C1068" s="2" t="s">
        <v>1324</v>
      </c>
      <c r="D1068" s="26"/>
      <c r="E1068" s="26"/>
      <c r="F1068" s="26"/>
      <c r="G1068" s="26">
        <v>100</v>
      </c>
      <c r="H1068" s="55"/>
      <c r="I1068" s="17"/>
    </row>
    <row r="1069" spans="1:9" ht="15">
      <c r="A1069" s="11">
        <v>40727</v>
      </c>
      <c r="B1069" s="2" t="s">
        <v>341</v>
      </c>
      <c r="C1069" s="2" t="s">
        <v>1324</v>
      </c>
      <c r="D1069" s="26"/>
      <c r="E1069" s="26"/>
      <c r="F1069" s="26">
        <v>200</v>
      </c>
      <c r="G1069" s="26"/>
      <c r="H1069" s="55"/>
      <c r="I1069" s="100"/>
    </row>
    <row r="1070" spans="1:8" ht="15">
      <c r="A1070" s="11">
        <v>40730</v>
      </c>
      <c r="B1070" s="2" t="s">
        <v>1610</v>
      </c>
      <c r="C1070" s="2" t="s">
        <v>1324</v>
      </c>
      <c r="D1070" s="68"/>
      <c r="E1070" s="68"/>
      <c r="F1070" s="26">
        <v>200</v>
      </c>
      <c r="G1070" s="26"/>
      <c r="H1070" s="55"/>
    </row>
    <row r="1071" spans="1:8" ht="30">
      <c r="A1071" s="11">
        <v>40732</v>
      </c>
      <c r="B1071" s="2" t="s">
        <v>1611</v>
      </c>
      <c r="C1071" s="2" t="s">
        <v>1324</v>
      </c>
      <c r="D1071" s="26"/>
      <c r="E1071" s="26"/>
      <c r="F1071" s="26">
        <v>25</v>
      </c>
      <c r="G1071" s="26"/>
      <c r="H1071" s="55"/>
    </row>
    <row r="1072" spans="1:8" ht="45">
      <c r="A1072" s="11">
        <v>40732</v>
      </c>
      <c r="B1072" s="2" t="s">
        <v>1591</v>
      </c>
      <c r="C1072" s="2" t="s">
        <v>1324</v>
      </c>
      <c r="D1072" s="26"/>
      <c r="E1072" s="26"/>
      <c r="F1072" s="26">
        <v>47.8</v>
      </c>
      <c r="G1072" s="26"/>
      <c r="H1072" s="55"/>
    </row>
    <row r="1073" spans="1:8" ht="30">
      <c r="A1073" s="11">
        <v>40732</v>
      </c>
      <c r="B1073" s="2" t="s">
        <v>1696</v>
      </c>
      <c r="C1073" s="2" t="s">
        <v>1324</v>
      </c>
      <c r="D1073" s="26"/>
      <c r="E1073" s="26"/>
      <c r="F1073" s="26"/>
      <c r="G1073" s="26">
        <v>2200</v>
      </c>
      <c r="H1073" s="74"/>
    </row>
    <row r="1074" spans="1:8" ht="30">
      <c r="A1074" s="11">
        <v>40742</v>
      </c>
      <c r="B1074" s="2" t="s">
        <v>1529</v>
      </c>
      <c r="C1074" s="2" t="s">
        <v>1324</v>
      </c>
      <c r="D1074" s="26"/>
      <c r="E1074" s="26"/>
      <c r="F1074" s="26">
        <v>29.25</v>
      </c>
      <c r="G1074" s="26"/>
      <c r="H1074" s="55"/>
    </row>
    <row r="1075" spans="1:8" ht="15">
      <c r="A1075" s="11">
        <v>40743</v>
      </c>
      <c r="B1075" s="2" t="s">
        <v>1371</v>
      </c>
      <c r="C1075" s="2" t="s">
        <v>1324</v>
      </c>
      <c r="D1075" s="26"/>
      <c r="E1075" s="26"/>
      <c r="F1075" s="26">
        <v>100</v>
      </c>
      <c r="G1075" s="26"/>
      <c r="H1075" s="55"/>
    </row>
    <row r="1076" spans="1:8" ht="15">
      <c r="A1076" s="139">
        <v>40750</v>
      </c>
      <c r="B1076" s="81" t="s">
        <v>1371</v>
      </c>
      <c r="C1076" s="81" t="s">
        <v>1324</v>
      </c>
      <c r="D1076" s="82"/>
      <c r="E1076" s="82"/>
      <c r="F1076" s="82">
        <v>200</v>
      </c>
      <c r="G1076" s="82"/>
      <c r="H1076" s="85"/>
    </row>
    <row r="1077" spans="1:8" ht="15">
      <c r="A1077" s="77">
        <v>40759</v>
      </c>
      <c r="B1077" s="2" t="s">
        <v>1372</v>
      </c>
      <c r="C1077" s="2" t="s">
        <v>1324</v>
      </c>
      <c r="D1077" s="26">
        <v>550</v>
      </c>
      <c r="E1077" s="26"/>
      <c r="F1077" s="26"/>
      <c r="G1077" s="26"/>
      <c r="H1077" s="55"/>
    </row>
    <row r="1078" spans="1:8" ht="15">
      <c r="A1078" s="77">
        <v>40764</v>
      </c>
      <c r="B1078" s="81" t="s">
        <v>341</v>
      </c>
      <c r="C1078" s="81" t="s">
        <v>1324</v>
      </c>
      <c r="D1078" s="82"/>
      <c r="E1078" s="82"/>
      <c r="F1078" s="82">
        <v>400</v>
      </c>
      <c r="G1078" s="82"/>
      <c r="H1078" s="83"/>
    </row>
    <row r="1079" spans="1:8" ht="15">
      <c r="A1079" s="77">
        <v>40773</v>
      </c>
      <c r="B1079" s="81" t="s">
        <v>1371</v>
      </c>
      <c r="C1079" s="81" t="s">
        <v>1324</v>
      </c>
      <c r="D1079" s="82"/>
      <c r="E1079" s="82"/>
      <c r="F1079" s="82">
        <v>100</v>
      </c>
      <c r="G1079" s="82"/>
      <c r="H1079" s="83"/>
    </row>
    <row r="1080" spans="1:8" ht="30">
      <c r="A1080" s="77">
        <v>40781</v>
      </c>
      <c r="B1080" s="86" t="s">
        <v>1020</v>
      </c>
      <c r="C1080" s="81" t="s">
        <v>1324</v>
      </c>
      <c r="D1080" s="82"/>
      <c r="E1080" s="82"/>
      <c r="F1080" s="82">
        <v>42.7</v>
      </c>
      <c r="G1080" s="82"/>
      <c r="H1080" s="83"/>
    </row>
    <row r="1081" spans="1:8" ht="15">
      <c r="A1081" s="77">
        <v>40782</v>
      </c>
      <c r="B1081" s="86" t="s">
        <v>1372</v>
      </c>
      <c r="C1081" s="81" t="s">
        <v>1324</v>
      </c>
      <c r="D1081" s="82">
        <v>500</v>
      </c>
      <c r="E1081" s="82"/>
      <c r="F1081" s="82"/>
      <c r="G1081" s="82"/>
      <c r="H1081" s="83"/>
    </row>
    <row r="1082" spans="1:8" ht="15">
      <c r="A1082" s="77">
        <v>40783</v>
      </c>
      <c r="B1082" s="86" t="s">
        <v>214</v>
      </c>
      <c r="C1082" s="81" t="s">
        <v>1324</v>
      </c>
      <c r="D1082" s="82"/>
      <c r="E1082" s="82"/>
      <c r="F1082" s="82">
        <v>100</v>
      </c>
      <c r="G1082" s="82"/>
      <c r="H1082" s="83"/>
    </row>
    <row r="1083" spans="1:8" ht="30">
      <c r="A1083" s="11">
        <v>40784</v>
      </c>
      <c r="B1083" s="2" t="s">
        <v>122</v>
      </c>
      <c r="C1083" s="2" t="s">
        <v>1324</v>
      </c>
      <c r="D1083" s="26"/>
      <c r="E1083" s="26"/>
      <c r="F1083" s="26">
        <v>42.7</v>
      </c>
      <c r="G1083" s="26"/>
      <c r="H1083" s="91"/>
    </row>
    <row r="1084" spans="1:9" ht="30">
      <c r="A1084" s="11">
        <v>40787</v>
      </c>
      <c r="B1084" s="2" t="s">
        <v>122</v>
      </c>
      <c r="C1084" s="2" t="s">
        <v>1324</v>
      </c>
      <c r="D1084" s="26"/>
      <c r="E1084" s="26"/>
      <c r="F1084" s="26">
        <f>29.25+42.7</f>
        <v>71.95</v>
      </c>
      <c r="G1084" s="26"/>
      <c r="H1084" s="55"/>
      <c r="I1084" s="100"/>
    </row>
    <row r="1085" spans="1:8" ht="15">
      <c r="A1085" s="11">
        <v>40787</v>
      </c>
      <c r="B1085" s="2" t="s">
        <v>1372</v>
      </c>
      <c r="C1085" s="2" t="s">
        <v>1324</v>
      </c>
      <c r="D1085" s="82">
        <v>500</v>
      </c>
      <c r="E1085" s="26"/>
      <c r="F1085" s="26"/>
      <c r="G1085" s="26"/>
      <c r="H1085" s="55"/>
    </row>
    <row r="1086" spans="1:8" ht="30">
      <c r="A1086" s="11">
        <v>40797</v>
      </c>
      <c r="B1086" s="2" t="s">
        <v>50</v>
      </c>
      <c r="C1086" s="2" t="s">
        <v>1324</v>
      </c>
      <c r="D1086" s="82"/>
      <c r="E1086" s="26"/>
      <c r="F1086" s="26">
        <v>50</v>
      </c>
      <c r="G1086" s="26"/>
      <c r="H1086" s="55"/>
    </row>
    <row r="1087" spans="1:8" ht="15">
      <c r="A1087" s="11">
        <v>40798</v>
      </c>
      <c r="B1087" s="2" t="s">
        <v>34</v>
      </c>
      <c r="C1087" s="2" t="s">
        <v>1324</v>
      </c>
      <c r="D1087" s="82"/>
      <c r="E1087" s="26"/>
      <c r="F1087" s="26">
        <v>400</v>
      </c>
      <c r="G1087" s="26"/>
      <c r="H1087" s="55"/>
    </row>
    <row r="1088" spans="1:8" ht="15">
      <c r="A1088" s="11">
        <v>40798</v>
      </c>
      <c r="B1088" s="2" t="s">
        <v>1371</v>
      </c>
      <c r="C1088" s="2" t="s">
        <v>1324</v>
      </c>
      <c r="D1088" s="82"/>
      <c r="E1088" s="26"/>
      <c r="F1088" s="26">
        <v>100</v>
      </c>
      <c r="G1088" s="26"/>
      <c r="H1088" s="55"/>
    </row>
    <row r="1089" spans="1:10" s="129" customFormat="1" ht="15">
      <c r="A1089" s="11">
        <v>40803</v>
      </c>
      <c r="B1089" s="2" t="s">
        <v>800</v>
      </c>
      <c r="C1089" s="81" t="s">
        <v>1324</v>
      </c>
      <c r="D1089" s="82"/>
      <c r="E1089" s="101"/>
      <c r="F1089" s="82">
        <v>100</v>
      </c>
      <c r="G1089" s="26"/>
      <c r="H1089" s="56"/>
      <c r="I1089" s="12"/>
      <c r="J1089" s="12"/>
    </row>
    <row r="1090" spans="1:10" s="129" customFormat="1" ht="33.75" customHeight="1">
      <c r="A1090" s="11">
        <v>40809</v>
      </c>
      <c r="B1090" s="2" t="s">
        <v>1610</v>
      </c>
      <c r="C1090" s="2" t="s">
        <v>1324</v>
      </c>
      <c r="D1090" s="82"/>
      <c r="E1090" s="26"/>
      <c r="F1090" s="26">
        <v>100</v>
      </c>
      <c r="G1090" s="26"/>
      <c r="H1090" s="55"/>
      <c r="I1090" s="12"/>
      <c r="J1090" s="12"/>
    </row>
    <row r="1091" spans="1:10" s="129" customFormat="1" ht="15">
      <c r="A1091" s="11">
        <v>40814</v>
      </c>
      <c r="B1091" s="2" t="s">
        <v>785</v>
      </c>
      <c r="C1091" s="81" t="s">
        <v>1324</v>
      </c>
      <c r="D1091" s="102"/>
      <c r="E1091" s="101"/>
      <c r="F1091" s="82">
        <v>100</v>
      </c>
      <c r="G1091" s="26"/>
      <c r="H1091" s="56"/>
      <c r="I1091" s="12"/>
      <c r="J1091" s="12"/>
    </row>
    <row r="1092" spans="1:10" s="129" customFormat="1" ht="15">
      <c r="A1092" s="11">
        <v>40822</v>
      </c>
      <c r="B1092" s="2" t="s">
        <v>1371</v>
      </c>
      <c r="C1092" s="81" t="s">
        <v>1324</v>
      </c>
      <c r="D1092" s="102"/>
      <c r="E1092" s="101"/>
      <c r="F1092" s="82">
        <v>50</v>
      </c>
      <c r="G1092" s="26"/>
      <c r="H1092" s="55"/>
      <c r="I1092" s="12"/>
      <c r="J1092" s="12"/>
    </row>
    <row r="1093" spans="1:10" s="129" customFormat="1" ht="15">
      <c r="A1093" s="11">
        <v>40822</v>
      </c>
      <c r="B1093" s="81" t="s">
        <v>785</v>
      </c>
      <c r="C1093" s="81" t="s">
        <v>1324</v>
      </c>
      <c r="D1093" s="102"/>
      <c r="E1093" s="101"/>
      <c r="F1093" s="82">
        <v>50</v>
      </c>
      <c r="G1093" s="26"/>
      <c r="H1093" s="55"/>
      <c r="I1093" s="12"/>
      <c r="J1093" s="12"/>
    </row>
    <row r="1094" spans="1:10" s="129" customFormat="1" ht="15">
      <c r="A1094" s="11">
        <v>40822</v>
      </c>
      <c r="B1094" s="2" t="s">
        <v>1372</v>
      </c>
      <c r="C1094" s="81" t="s">
        <v>1324</v>
      </c>
      <c r="D1094" s="82">
        <v>350</v>
      </c>
      <c r="E1094" s="101"/>
      <c r="F1094" s="82"/>
      <c r="G1094" s="26"/>
      <c r="H1094" s="55"/>
      <c r="I1094" s="12"/>
      <c r="J1094" s="12"/>
    </row>
    <row r="1095" spans="1:10" s="129" customFormat="1" ht="15">
      <c r="A1095" s="11">
        <v>40822</v>
      </c>
      <c r="B1095" s="2" t="s">
        <v>785</v>
      </c>
      <c r="C1095" s="81" t="s">
        <v>1324</v>
      </c>
      <c r="D1095" s="102"/>
      <c r="E1095" s="101"/>
      <c r="F1095" s="82">
        <v>100</v>
      </c>
      <c r="G1095" s="26"/>
      <c r="H1095" s="55"/>
      <c r="I1095" s="12"/>
      <c r="J1095" s="12"/>
    </row>
    <row r="1096" spans="1:10" s="129" customFormat="1" ht="15">
      <c r="A1096" s="11">
        <v>40832</v>
      </c>
      <c r="B1096" s="2" t="s">
        <v>1372</v>
      </c>
      <c r="C1096" s="81" t="s">
        <v>1324</v>
      </c>
      <c r="D1096" s="102"/>
      <c r="E1096" s="101"/>
      <c r="F1096" s="82">
        <v>500</v>
      </c>
      <c r="G1096" s="26"/>
      <c r="H1096" s="55"/>
      <c r="I1096" s="12"/>
      <c r="J1096" s="12"/>
    </row>
    <row r="1097" spans="1:10" s="129" customFormat="1" ht="15">
      <c r="A1097" s="11">
        <v>40839</v>
      </c>
      <c r="B1097" s="81" t="s">
        <v>1371</v>
      </c>
      <c r="C1097" s="81" t="s">
        <v>1324</v>
      </c>
      <c r="D1097" s="102"/>
      <c r="E1097" s="101"/>
      <c r="F1097" s="82">
        <v>200</v>
      </c>
      <c r="G1097" s="26"/>
      <c r="H1097" s="55"/>
      <c r="I1097" s="12"/>
      <c r="J1097" s="12"/>
    </row>
    <row r="1098" spans="1:10" s="129" customFormat="1" ht="33.75" customHeight="1">
      <c r="A1098" s="11">
        <v>40843</v>
      </c>
      <c r="B1098" s="2" t="s">
        <v>809</v>
      </c>
      <c r="C1098" s="2" t="s">
        <v>1324</v>
      </c>
      <c r="D1098" s="82"/>
      <c r="E1098" s="26"/>
      <c r="F1098" s="26">
        <v>42.7</v>
      </c>
      <c r="G1098" s="26"/>
      <c r="H1098" s="56"/>
      <c r="I1098" s="12"/>
      <c r="J1098" s="12"/>
    </row>
    <row r="1099" spans="1:10" s="129" customFormat="1" ht="33.75" customHeight="1">
      <c r="A1099" s="11">
        <v>40843</v>
      </c>
      <c r="B1099" s="2" t="s">
        <v>809</v>
      </c>
      <c r="C1099" s="2" t="s">
        <v>1324</v>
      </c>
      <c r="D1099" s="82"/>
      <c r="E1099" s="26"/>
      <c r="F1099" s="26">
        <v>39.45</v>
      </c>
      <c r="G1099" s="26"/>
      <c r="H1099" s="56"/>
      <c r="I1099" s="12"/>
      <c r="J1099" s="12"/>
    </row>
    <row r="1100" spans="1:10" s="129" customFormat="1" ht="30">
      <c r="A1100" s="11">
        <v>40843</v>
      </c>
      <c r="B1100" s="2" t="s">
        <v>809</v>
      </c>
      <c r="C1100" s="2" t="s">
        <v>1324</v>
      </c>
      <c r="D1100" s="82"/>
      <c r="E1100" s="26"/>
      <c r="F1100" s="26">
        <v>39.45</v>
      </c>
      <c r="G1100" s="26"/>
      <c r="H1100" s="56"/>
      <c r="I1100" s="12"/>
      <c r="J1100" s="12"/>
    </row>
    <row r="1101" spans="1:10" s="129" customFormat="1" ht="40.5">
      <c r="A1101" s="11">
        <v>40850</v>
      </c>
      <c r="B1101" s="2" t="s">
        <v>809</v>
      </c>
      <c r="C1101" s="2" t="s">
        <v>1324</v>
      </c>
      <c r="D1101" s="82"/>
      <c r="E1101" s="26"/>
      <c r="F1101" s="26">
        <v>48.7</v>
      </c>
      <c r="G1101" s="26"/>
      <c r="H1101" s="55" t="s">
        <v>808</v>
      </c>
      <c r="I1101" s="12"/>
      <c r="J1101" s="12"/>
    </row>
    <row r="1102" spans="1:10" s="129" customFormat="1" ht="15">
      <c r="A1102" s="11">
        <v>40865</v>
      </c>
      <c r="B1102" s="2" t="s">
        <v>1687</v>
      </c>
      <c r="C1102" s="2" t="s">
        <v>1324</v>
      </c>
      <c r="D1102" s="82"/>
      <c r="E1102" s="26"/>
      <c r="F1102" s="26">
        <v>200</v>
      </c>
      <c r="G1102" s="26"/>
      <c r="H1102" s="55"/>
      <c r="I1102" s="12"/>
      <c r="J1102" s="12"/>
    </row>
    <row r="1103" spans="1:10" s="129" customFormat="1" ht="15">
      <c r="A1103" s="11">
        <v>40867</v>
      </c>
      <c r="B1103" s="2" t="s">
        <v>911</v>
      </c>
      <c r="C1103" s="2" t="s">
        <v>1324</v>
      </c>
      <c r="D1103" s="82"/>
      <c r="E1103" s="26"/>
      <c r="F1103" s="26">
        <v>30</v>
      </c>
      <c r="G1103" s="26"/>
      <c r="H1103" s="55"/>
      <c r="I1103" s="12"/>
      <c r="J1103" s="12"/>
    </row>
    <row r="1104" spans="1:10" s="129" customFormat="1" ht="15">
      <c r="A1104" s="11">
        <v>40869</v>
      </c>
      <c r="B1104" s="2" t="s">
        <v>911</v>
      </c>
      <c r="C1104" s="2" t="s">
        <v>1324</v>
      </c>
      <c r="D1104" s="82"/>
      <c r="E1104" s="26"/>
      <c r="F1104" s="26">
        <v>100</v>
      </c>
      <c r="G1104" s="26"/>
      <c r="H1104" s="55"/>
      <c r="I1104" s="12"/>
      <c r="J1104" s="12"/>
    </row>
    <row r="1105" spans="1:8" ht="15">
      <c r="A1105" s="11">
        <v>40875</v>
      </c>
      <c r="B1105" s="2" t="s">
        <v>1372</v>
      </c>
      <c r="C1105" s="2" t="s">
        <v>1324</v>
      </c>
      <c r="D1105" s="82">
        <v>500</v>
      </c>
      <c r="E1105" s="26"/>
      <c r="F1105" s="26"/>
      <c r="G1105" s="26"/>
      <c r="H1105" s="55"/>
    </row>
    <row r="1106" spans="1:8" ht="30">
      <c r="A1106" s="11">
        <v>40886</v>
      </c>
      <c r="B1106" s="2" t="s">
        <v>1964</v>
      </c>
      <c r="C1106" s="81" t="s">
        <v>1324</v>
      </c>
      <c r="D1106" s="26"/>
      <c r="E1106" s="26"/>
      <c r="F1106" s="26">
        <v>1200</v>
      </c>
      <c r="G1106" s="26"/>
      <c r="H1106" s="55"/>
    </row>
    <row r="1107" spans="1:8" ht="105.75" customHeight="1">
      <c r="A1107" s="11">
        <v>40887</v>
      </c>
      <c r="B1107" s="2" t="s">
        <v>911</v>
      </c>
      <c r="C1107" s="2" t="s">
        <v>1324</v>
      </c>
      <c r="D1107" s="26"/>
      <c r="E1107" s="26"/>
      <c r="F1107" s="26">
        <v>100</v>
      </c>
      <c r="G1107" s="26"/>
      <c r="H1107" s="55"/>
    </row>
    <row r="1108" spans="1:8" ht="15">
      <c r="A1108" s="11">
        <v>40894</v>
      </c>
      <c r="B1108" s="2" t="s">
        <v>911</v>
      </c>
      <c r="C1108" s="2" t="s">
        <v>1324</v>
      </c>
      <c r="D1108" s="27"/>
      <c r="E1108" s="27"/>
      <c r="F1108" s="26">
        <v>100</v>
      </c>
      <c r="G1108" s="27"/>
      <c r="H1108" s="55"/>
    </row>
    <row r="1109" spans="1:8" ht="15">
      <c r="A1109" s="11">
        <v>40896</v>
      </c>
      <c r="B1109" s="2" t="s">
        <v>1953</v>
      </c>
      <c r="C1109" s="2" t="s">
        <v>1324</v>
      </c>
      <c r="D1109" s="26"/>
      <c r="E1109" s="26"/>
      <c r="F1109" s="26">
        <v>200</v>
      </c>
      <c r="G1109" s="26"/>
      <c r="H1109" s="55"/>
    </row>
    <row r="1110" spans="1:8" ht="15">
      <c r="A1110" s="11">
        <v>40899</v>
      </c>
      <c r="B1110" s="2" t="s">
        <v>1181</v>
      </c>
      <c r="C1110" s="2" t="s">
        <v>1324</v>
      </c>
      <c r="D1110" s="26"/>
      <c r="E1110" s="26"/>
      <c r="F1110" s="26">
        <v>29.25</v>
      </c>
      <c r="G1110" s="26"/>
      <c r="H1110" s="55"/>
    </row>
    <row r="1111" spans="1:8" ht="15">
      <c r="A1111" s="11">
        <v>40899</v>
      </c>
      <c r="B1111" s="2" t="s">
        <v>1181</v>
      </c>
      <c r="C1111" s="2" t="s">
        <v>1324</v>
      </c>
      <c r="D1111" s="26"/>
      <c r="E1111" s="26"/>
      <c r="F1111" s="26">
        <v>29.25</v>
      </c>
      <c r="G1111" s="26"/>
      <c r="H1111" s="55"/>
    </row>
    <row r="1112" spans="1:8" ht="15">
      <c r="A1112" s="11">
        <v>40899</v>
      </c>
      <c r="B1112" s="2" t="s">
        <v>1181</v>
      </c>
      <c r="C1112" s="2" t="s">
        <v>1324</v>
      </c>
      <c r="D1112" s="26"/>
      <c r="E1112" s="26"/>
      <c r="F1112" s="26">
        <v>30.5</v>
      </c>
      <c r="G1112" s="26"/>
      <c r="H1112" s="55"/>
    </row>
    <row r="1113" spans="1:8" ht="15">
      <c r="A1113" s="11">
        <v>40899</v>
      </c>
      <c r="B1113" s="2" t="s">
        <v>1181</v>
      </c>
      <c r="C1113" s="2" t="s">
        <v>1324</v>
      </c>
      <c r="D1113" s="26"/>
      <c r="E1113" s="26"/>
      <c r="F1113" s="26">
        <v>47.15</v>
      </c>
      <c r="G1113" s="26"/>
      <c r="H1113" s="55"/>
    </row>
    <row r="1114" spans="1:8" ht="15">
      <c r="A1114" s="11">
        <v>40899</v>
      </c>
      <c r="B1114" s="2" t="s">
        <v>1181</v>
      </c>
      <c r="C1114" s="2" t="s">
        <v>1324</v>
      </c>
      <c r="D1114" s="26"/>
      <c r="E1114" s="26"/>
      <c r="F1114" s="26">
        <v>47.15</v>
      </c>
      <c r="G1114" s="26"/>
      <c r="H1114" s="55" t="s">
        <v>163</v>
      </c>
    </row>
    <row r="1115" spans="1:8" ht="15">
      <c r="A1115" s="11">
        <v>40899</v>
      </c>
      <c r="B1115" s="2" t="s">
        <v>1181</v>
      </c>
      <c r="C1115" s="2" t="s">
        <v>1324</v>
      </c>
      <c r="D1115" s="26"/>
      <c r="E1115" s="26"/>
      <c r="F1115" s="26">
        <v>47.15</v>
      </c>
      <c r="G1115" s="26"/>
      <c r="H1115" s="55"/>
    </row>
    <row r="1116" spans="1:8" ht="15">
      <c r="A1116" s="11">
        <v>40899</v>
      </c>
      <c r="B1116" s="2" t="s">
        <v>1181</v>
      </c>
      <c r="C1116" s="2" t="s">
        <v>1324</v>
      </c>
      <c r="D1116" s="26"/>
      <c r="E1116" s="26"/>
      <c r="F1116" s="26">
        <v>47.15</v>
      </c>
      <c r="G1116" s="26"/>
      <c r="H1116" s="55"/>
    </row>
    <row r="1117" spans="1:8" ht="15">
      <c r="A1117" s="11">
        <v>40900</v>
      </c>
      <c r="B1117" s="2" t="s">
        <v>1181</v>
      </c>
      <c r="C1117" s="2" t="s">
        <v>1324</v>
      </c>
      <c r="D1117" s="26"/>
      <c r="E1117" s="26"/>
      <c r="F1117" s="26">
        <v>36.7</v>
      </c>
      <c r="G1117" s="26"/>
      <c r="H1117" s="55"/>
    </row>
    <row r="1118" spans="1:8" ht="15">
      <c r="A1118" s="11">
        <v>40900</v>
      </c>
      <c r="B1118" s="2" t="s">
        <v>1181</v>
      </c>
      <c r="C1118" s="2" t="s">
        <v>1324</v>
      </c>
      <c r="D1118" s="26"/>
      <c r="E1118" s="26"/>
      <c r="F1118" s="26">
        <v>117.9</v>
      </c>
      <c r="G1118" s="26"/>
      <c r="H1118" s="55"/>
    </row>
    <row r="1119" spans="1:8" ht="15">
      <c r="A1119" s="11">
        <v>40900</v>
      </c>
      <c r="B1119" s="2" t="s">
        <v>1181</v>
      </c>
      <c r="C1119" s="2" t="s">
        <v>1324</v>
      </c>
      <c r="D1119" s="26"/>
      <c r="E1119" s="26"/>
      <c r="F1119" s="26">
        <v>531</v>
      </c>
      <c r="G1119" s="26"/>
      <c r="H1119" s="55"/>
    </row>
    <row r="1120" spans="1:8" ht="15">
      <c r="A1120" s="11">
        <v>40900</v>
      </c>
      <c r="B1120" s="2" t="s">
        <v>1181</v>
      </c>
      <c r="C1120" s="2" t="s">
        <v>1324</v>
      </c>
      <c r="D1120" s="26"/>
      <c r="E1120" s="26"/>
      <c r="F1120" s="26">
        <v>175.5</v>
      </c>
      <c r="G1120" s="26"/>
      <c r="H1120" s="55"/>
    </row>
    <row r="1121" spans="1:8" ht="15">
      <c r="A1121" s="11">
        <v>40901</v>
      </c>
      <c r="B1121" s="2" t="s">
        <v>1181</v>
      </c>
      <c r="C1121" s="2" t="s">
        <v>1324</v>
      </c>
      <c r="D1121" s="26"/>
      <c r="E1121" s="26"/>
      <c r="F1121" s="26">
        <v>597.5</v>
      </c>
      <c r="G1121" s="26"/>
      <c r="H1121" s="55"/>
    </row>
    <row r="1122" spans="1:8" ht="15">
      <c r="A1122" s="11">
        <v>40901</v>
      </c>
      <c r="B1122" s="2" t="s">
        <v>1372</v>
      </c>
      <c r="C1122" s="81" t="s">
        <v>1324</v>
      </c>
      <c r="D1122" s="26">
        <v>500</v>
      </c>
      <c r="E1122" s="26"/>
      <c r="F1122" s="26"/>
      <c r="G1122" s="26"/>
      <c r="H1122" s="55"/>
    </row>
    <row r="1123" spans="1:8" ht="15">
      <c r="A1123" s="11">
        <v>40903</v>
      </c>
      <c r="B1123" s="2" t="s">
        <v>1181</v>
      </c>
      <c r="C1123" s="2" t="s">
        <v>1324</v>
      </c>
      <c r="D1123" s="26"/>
      <c r="E1123" s="26"/>
      <c r="F1123" s="26">
        <v>700.6</v>
      </c>
      <c r="G1123" s="26"/>
      <c r="H1123" s="55"/>
    </row>
    <row r="1124" spans="1:8" ht="15">
      <c r="A1124" s="11">
        <v>40903</v>
      </c>
      <c r="B1124" s="2" t="s">
        <v>1181</v>
      </c>
      <c r="C1124" s="2" t="s">
        <v>1324</v>
      </c>
      <c r="D1124" s="26"/>
      <c r="E1124" s="26"/>
      <c r="F1124" s="26">
        <v>40.25</v>
      </c>
      <c r="G1124" s="26"/>
      <c r="H1124" s="55"/>
    </row>
    <row r="1125" spans="1:8" ht="15">
      <c r="A1125" s="11">
        <v>40906</v>
      </c>
      <c r="B1125" s="2" t="s">
        <v>1856</v>
      </c>
      <c r="C1125" s="2" t="s">
        <v>1324</v>
      </c>
      <c r="D1125" s="26"/>
      <c r="E1125" s="26"/>
      <c r="F1125" s="26">
        <v>200</v>
      </c>
      <c r="G1125" s="26"/>
      <c r="H1125" s="55"/>
    </row>
    <row r="1126" spans="1:10" ht="15">
      <c r="A1126" s="11">
        <v>40584</v>
      </c>
      <c r="B1126" s="48" t="s">
        <v>540</v>
      </c>
      <c r="C1126" s="2" t="s">
        <v>1331</v>
      </c>
      <c r="D1126" s="26"/>
      <c r="E1126" s="26"/>
      <c r="F1126" s="26">
        <v>120</v>
      </c>
      <c r="G1126" s="26"/>
      <c r="H1126" s="55"/>
      <c r="I1126" s="44"/>
      <c r="J1126" s="33"/>
    </row>
    <row r="1127" spans="1:10" ht="15">
      <c r="A1127" s="11">
        <v>40592</v>
      </c>
      <c r="B1127" s="48" t="s">
        <v>549</v>
      </c>
      <c r="C1127" s="2" t="s">
        <v>1331</v>
      </c>
      <c r="D1127" s="26">
        <v>30</v>
      </c>
      <c r="E1127" s="26"/>
      <c r="F1127" s="26"/>
      <c r="G1127" s="26"/>
      <c r="H1127" s="55"/>
      <c r="J1127" s="33"/>
    </row>
    <row r="1128" spans="1:10" ht="15">
      <c r="A1128" s="11">
        <v>40614</v>
      </c>
      <c r="B1128" s="48" t="s">
        <v>1146</v>
      </c>
      <c r="C1128" s="2" t="s">
        <v>1331</v>
      </c>
      <c r="D1128" s="26">
        <v>90</v>
      </c>
      <c r="E1128" s="26"/>
      <c r="F1128" s="49"/>
      <c r="G1128" s="26"/>
      <c r="H1128" s="55"/>
      <c r="J1128" s="33"/>
    </row>
    <row r="1129" spans="1:10" ht="15">
      <c r="A1129" s="11">
        <v>40625</v>
      </c>
      <c r="B1129" s="48" t="s">
        <v>1378</v>
      </c>
      <c r="C1129" s="2" t="s">
        <v>1331</v>
      </c>
      <c r="D1129" s="26"/>
      <c r="E1129" s="26"/>
      <c r="F1129" s="49">
        <v>66.93</v>
      </c>
      <c r="G1129" s="26"/>
      <c r="H1129" s="55"/>
      <c r="J1129" s="33"/>
    </row>
    <row r="1130" spans="1:10" ht="15">
      <c r="A1130" s="11">
        <v>40642</v>
      </c>
      <c r="B1130" s="2" t="s">
        <v>1523</v>
      </c>
      <c r="C1130" s="2" t="s">
        <v>1331</v>
      </c>
      <c r="D1130" s="26"/>
      <c r="E1130" s="26"/>
      <c r="F1130" s="26">
        <v>172.2</v>
      </c>
      <c r="G1130" s="26"/>
      <c r="H1130" s="55"/>
      <c r="J1130" s="33"/>
    </row>
    <row r="1131" spans="1:10" ht="15">
      <c r="A1131" s="11">
        <v>40694</v>
      </c>
      <c r="B1131" s="2" t="s">
        <v>1872</v>
      </c>
      <c r="C1131" s="2" t="s">
        <v>1331</v>
      </c>
      <c r="D1131" s="26"/>
      <c r="E1131" s="26"/>
      <c r="F1131" s="26">
        <v>99.9</v>
      </c>
      <c r="G1131" s="26"/>
      <c r="H1131" s="56"/>
      <c r="J1131" s="33"/>
    </row>
    <row r="1132" spans="1:10" ht="15">
      <c r="A1132" s="11">
        <v>40695</v>
      </c>
      <c r="B1132" s="2" t="s">
        <v>1873</v>
      </c>
      <c r="C1132" s="2" t="s">
        <v>1331</v>
      </c>
      <c r="D1132" s="26"/>
      <c r="E1132" s="26"/>
      <c r="F1132" s="26">
        <v>70</v>
      </c>
      <c r="G1132" s="26"/>
      <c r="H1132" s="56"/>
      <c r="J1132" s="33"/>
    </row>
    <row r="1133" spans="1:8" ht="15">
      <c r="A1133" s="11">
        <v>40737</v>
      </c>
      <c r="B1133" s="2" t="s">
        <v>1757</v>
      </c>
      <c r="C1133" s="2" t="s">
        <v>1331</v>
      </c>
      <c r="D1133" s="26"/>
      <c r="E1133" s="26"/>
      <c r="F1133" s="26">
        <v>420</v>
      </c>
      <c r="G1133" s="26"/>
      <c r="H1133" s="55"/>
    </row>
    <row r="1134" spans="1:8" ht="30">
      <c r="A1134" s="11">
        <v>40744</v>
      </c>
      <c r="B1134" s="2" t="s">
        <v>763</v>
      </c>
      <c r="C1134" s="2" t="s">
        <v>1331</v>
      </c>
      <c r="D1134" s="26"/>
      <c r="E1134" s="26"/>
      <c r="F1134" s="26">
        <v>300</v>
      </c>
      <c r="G1134" s="26"/>
      <c r="H1134" s="55"/>
    </row>
    <row r="1135" spans="1:8" ht="15">
      <c r="A1135" s="77">
        <v>40761</v>
      </c>
      <c r="B1135" s="81" t="s">
        <v>485</v>
      </c>
      <c r="C1135" s="81" t="s">
        <v>1331</v>
      </c>
      <c r="D1135" s="82"/>
      <c r="E1135" s="82"/>
      <c r="F1135" s="82">
        <v>30</v>
      </c>
      <c r="G1135" s="82"/>
      <c r="H1135" s="83"/>
    </row>
    <row r="1136" spans="1:8" ht="15">
      <c r="A1136" s="77">
        <v>40772</v>
      </c>
      <c r="B1136" s="87" t="s">
        <v>211</v>
      </c>
      <c r="C1136" s="81" t="s">
        <v>1331</v>
      </c>
      <c r="D1136" s="82"/>
      <c r="E1136" s="82"/>
      <c r="F1136" s="82">
        <v>4</v>
      </c>
      <c r="G1136" s="82"/>
      <c r="H1136" s="83"/>
    </row>
    <row r="1137" spans="1:8" ht="60">
      <c r="A1137" s="77">
        <v>40777</v>
      </c>
      <c r="B1137" s="81" t="s">
        <v>19</v>
      </c>
      <c r="C1137" s="81" t="s">
        <v>1331</v>
      </c>
      <c r="D1137" s="82">
        <v>1860.73</v>
      </c>
      <c r="E1137" s="82"/>
      <c r="F1137" s="82"/>
      <c r="G1137" s="82"/>
      <c r="H1137" s="83"/>
    </row>
    <row r="1138" spans="1:8" ht="31.5" customHeight="1">
      <c r="A1138" s="77">
        <v>40771</v>
      </c>
      <c r="B1138" s="87" t="s">
        <v>1024</v>
      </c>
      <c r="C1138" s="81" t="s">
        <v>1023</v>
      </c>
      <c r="D1138" s="82"/>
      <c r="E1138" s="82"/>
      <c r="F1138" s="82">
        <v>100</v>
      </c>
      <c r="G1138" s="82"/>
      <c r="H1138" s="83"/>
    </row>
    <row r="1139" spans="1:8" ht="30">
      <c r="A1139" s="11">
        <v>40544</v>
      </c>
      <c r="B1139" s="2" t="s">
        <v>545</v>
      </c>
      <c r="C1139" s="2" t="s">
        <v>1328</v>
      </c>
      <c r="D1139" s="27"/>
      <c r="E1139" s="27"/>
      <c r="F1139" s="26">
        <v>205.6</v>
      </c>
      <c r="G1139" s="27"/>
      <c r="H1139" s="54"/>
    </row>
    <row r="1140" spans="1:10" ht="30">
      <c r="A1140" s="11">
        <v>40545</v>
      </c>
      <c r="B1140" s="2" t="s">
        <v>545</v>
      </c>
      <c r="C1140" s="2" t="s">
        <v>1328</v>
      </c>
      <c r="D1140" s="27"/>
      <c r="E1140" s="27"/>
      <c r="F1140" s="26">
        <v>169.3</v>
      </c>
      <c r="G1140" s="27"/>
      <c r="H1140" s="54"/>
      <c r="J1140" s="33"/>
    </row>
    <row r="1141" spans="1:8" ht="30">
      <c r="A1141" s="11">
        <v>40545</v>
      </c>
      <c r="B1141" s="2" t="s">
        <v>545</v>
      </c>
      <c r="C1141" s="2" t="s">
        <v>1328</v>
      </c>
      <c r="D1141" s="27"/>
      <c r="E1141" s="27"/>
      <c r="F1141" s="26">
        <v>114.48</v>
      </c>
      <c r="G1141" s="27"/>
      <c r="H1141" s="54"/>
    </row>
    <row r="1142" spans="1:10" ht="15">
      <c r="A1142" s="11">
        <v>40550</v>
      </c>
      <c r="B1142" s="48" t="s">
        <v>1374</v>
      </c>
      <c r="C1142" s="2" t="s">
        <v>1328</v>
      </c>
      <c r="D1142" s="27"/>
      <c r="E1142" s="27"/>
      <c r="F1142" s="26">
        <v>145.04</v>
      </c>
      <c r="G1142" s="27"/>
      <c r="H1142" s="55"/>
      <c r="J1142" s="33" t="s">
        <v>1332</v>
      </c>
    </row>
    <row r="1143" spans="1:10" ht="30">
      <c r="A1143" s="11">
        <v>40550</v>
      </c>
      <c r="B1143" s="48" t="s">
        <v>1142</v>
      </c>
      <c r="C1143" s="2" t="s">
        <v>1328</v>
      </c>
      <c r="D1143" s="27"/>
      <c r="E1143" s="27"/>
      <c r="F1143" s="26">
        <v>450</v>
      </c>
      <c r="G1143" s="27"/>
      <c r="H1143" s="55"/>
      <c r="J1143" s="33" t="s">
        <v>1329</v>
      </c>
    </row>
    <row r="1144" spans="1:10" ht="60">
      <c r="A1144" s="11">
        <v>40551</v>
      </c>
      <c r="B1144" s="48" t="s">
        <v>1466</v>
      </c>
      <c r="C1144" s="2" t="s">
        <v>1328</v>
      </c>
      <c r="D1144" s="27"/>
      <c r="E1144" s="27"/>
      <c r="F1144" s="26">
        <v>420</v>
      </c>
      <c r="G1144" s="27"/>
      <c r="H1144" s="55"/>
      <c r="J1144" s="33" t="s">
        <v>1814</v>
      </c>
    </row>
    <row r="1145" spans="1:10" ht="30">
      <c r="A1145" s="11">
        <v>40565</v>
      </c>
      <c r="B1145" s="48" t="s">
        <v>1465</v>
      </c>
      <c r="C1145" s="2" t="s">
        <v>1328</v>
      </c>
      <c r="D1145" s="26"/>
      <c r="E1145" s="26"/>
      <c r="F1145" s="26">
        <v>1000</v>
      </c>
      <c r="G1145" s="26"/>
      <c r="H1145" s="55"/>
      <c r="J1145" s="33"/>
    </row>
    <row r="1146" spans="1:10" ht="15">
      <c r="A1146" s="11">
        <v>40569</v>
      </c>
      <c r="B1146" s="48" t="s">
        <v>1423</v>
      </c>
      <c r="C1146" s="2" t="s">
        <v>1328</v>
      </c>
      <c r="D1146" s="26"/>
      <c r="E1146" s="26"/>
      <c r="F1146" s="26">
        <v>50</v>
      </c>
      <c r="G1146" s="26"/>
      <c r="H1146" s="55"/>
      <c r="J1146" s="33"/>
    </row>
    <row r="1147" spans="1:10" ht="15">
      <c r="A1147" s="11">
        <v>40569</v>
      </c>
      <c r="B1147" s="48" t="s">
        <v>1424</v>
      </c>
      <c r="C1147" s="2" t="s">
        <v>1328</v>
      </c>
      <c r="D1147" s="26"/>
      <c r="E1147" s="26"/>
      <c r="F1147" s="26">
        <v>50</v>
      </c>
      <c r="G1147" s="26"/>
      <c r="H1147" s="55"/>
      <c r="J1147" s="33"/>
    </row>
    <row r="1148" spans="1:10" ht="30">
      <c r="A1148" s="11">
        <v>40584</v>
      </c>
      <c r="B1148" s="48" t="s">
        <v>538</v>
      </c>
      <c r="C1148" s="2" t="s">
        <v>1328</v>
      </c>
      <c r="D1148" s="26">
        <v>1484.3</v>
      </c>
      <c r="E1148" s="26"/>
      <c r="F1148" s="26"/>
      <c r="G1148" s="26"/>
      <c r="H1148" s="55"/>
      <c r="J1148" s="33"/>
    </row>
    <row r="1149" spans="1:10" ht="45">
      <c r="A1149" s="11">
        <v>40597</v>
      </c>
      <c r="B1149" s="48" t="s">
        <v>1144</v>
      </c>
      <c r="C1149" s="2" t="s">
        <v>1328</v>
      </c>
      <c r="D1149" s="26"/>
      <c r="E1149" s="26"/>
      <c r="F1149" s="26">
        <v>100</v>
      </c>
      <c r="G1149" s="26"/>
      <c r="H1149" s="55"/>
      <c r="J1149" s="33"/>
    </row>
    <row r="1150" spans="1:10" ht="45">
      <c r="A1150" s="11">
        <v>40597</v>
      </c>
      <c r="B1150" s="48" t="s">
        <v>1144</v>
      </c>
      <c r="C1150" s="2" t="s">
        <v>1328</v>
      </c>
      <c r="D1150" s="26"/>
      <c r="E1150" s="26"/>
      <c r="F1150" s="26">
        <v>100</v>
      </c>
      <c r="G1150" s="26"/>
      <c r="H1150" s="55"/>
      <c r="J1150" s="33"/>
    </row>
    <row r="1151" spans="1:10" ht="30">
      <c r="A1151" s="11">
        <v>40606</v>
      </c>
      <c r="B1151" s="48" t="s">
        <v>877</v>
      </c>
      <c r="C1151" s="2" t="s">
        <v>1328</v>
      </c>
      <c r="D1151" s="26"/>
      <c r="E1151" s="49"/>
      <c r="F1151" s="26">
        <f>83.39+84.73</f>
        <v>168.12</v>
      </c>
      <c r="G1151" s="26"/>
      <c r="H1151" s="55"/>
      <c r="J1151" s="33"/>
    </row>
    <row r="1152" spans="1:10" ht="15">
      <c r="A1152" s="11">
        <v>40607</v>
      </c>
      <c r="B1152" s="2" t="s">
        <v>1495</v>
      </c>
      <c r="C1152" s="2" t="s">
        <v>1328</v>
      </c>
      <c r="D1152" s="26">
        <v>1325</v>
      </c>
      <c r="E1152" s="26"/>
      <c r="F1152" s="46"/>
      <c r="G1152" s="26"/>
      <c r="H1152" s="55"/>
      <c r="J1152" s="33"/>
    </row>
    <row r="1153" spans="1:8" ht="30">
      <c r="A1153" s="11">
        <v>40611</v>
      </c>
      <c r="B1153" s="2" t="s">
        <v>1977</v>
      </c>
      <c r="C1153" s="2" t="s">
        <v>1328</v>
      </c>
      <c r="D1153" s="26"/>
      <c r="E1153" s="26"/>
      <c r="F1153" s="26">
        <v>1000</v>
      </c>
      <c r="G1153" s="26"/>
      <c r="H1153" s="130"/>
    </row>
    <row r="1154" spans="1:10" ht="45">
      <c r="A1154" s="11">
        <v>40614</v>
      </c>
      <c r="B1154" s="48" t="s">
        <v>883</v>
      </c>
      <c r="C1154" s="2" t="s">
        <v>1328</v>
      </c>
      <c r="D1154" s="26"/>
      <c r="E1154" s="26"/>
      <c r="F1154" s="49">
        <v>60</v>
      </c>
      <c r="G1154" s="26"/>
      <c r="H1154" s="55"/>
      <c r="J1154" s="33"/>
    </row>
    <row r="1155" spans="1:10" ht="30">
      <c r="A1155" s="11">
        <v>40615</v>
      </c>
      <c r="B1155" s="2" t="s">
        <v>1136</v>
      </c>
      <c r="C1155" s="2" t="s">
        <v>1328</v>
      </c>
      <c r="D1155" s="26">
        <v>1104.26</v>
      </c>
      <c r="E1155" s="26"/>
      <c r="F1155" s="46"/>
      <c r="G1155" s="26"/>
      <c r="H1155" s="55"/>
      <c r="J1155" s="33"/>
    </row>
    <row r="1156" spans="1:8" ht="45">
      <c r="A1156" s="11">
        <v>40629</v>
      </c>
      <c r="B1156" s="2" t="s">
        <v>170</v>
      </c>
      <c r="C1156" s="2" t="s">
        <v>1328</v>
      </c>
      <c r="D1156" s="26"/>
      <c r="E1156" s="26"/>
      <c r="F1156" s="26">
        <v>300</v>
      </c>
      <c r="G1156" s="26"/>
      <c r="H1156" s="55"/>
    </row>
    <row r="1157" spans="1:10" ht="30">
      <c r="A1157" s="11">
        <v>40642</v>
      </c>
      <c r="B1157" s="2" t="s">
        <v>1572</v>
      </c>
      <c r="C1157" s="2" t="s">
        <v>1328</v>
      </c>
      <c r="D1157" s="26">
        <v>1060</v>
      </c>
      <c r="E1157" s="26"/>
      <c r="F1157" s="26"/>
      <c r="G1157" s="26"/>
      <c r="H1157" s="56"/>
      <c r="J1157" s="33"/>
    </row>
    <row r="1158" spans="1:10" ht="15">
      <c r="A1158" s="11">
        <v>40649</v>
      </c>
      <c r="B1158" s="2" t="s">
        <v>1564</v>
      </c>
      <c r="C1158" s="2" t="s">
        <v>1328</v>
      </c>
      <c r="D1158" s="26"/>
      <c r="E1158" s="26"/>
      <c r="F1158" s="26">
        <v>162.9</v>
      </c>
      <c r="G1158" s="26"/>
      <c r="H1158" s="55"/>
      <c r="J1158" s="33"/>
    </row>
    <row r="1159" spans="1:10" ht="15">
      <c r="A1159" s="11">
        <v>40649</v>
      </c>
      <c r="B1159" s="2" t="s">
        <v>1564</v>
      </c>
      <c r="C1159" s="2" t="s">
        <v>1328</v>
      </c>
      <c r="D1159" s="26"/>
      <c r="E1159" s="26"/>
      <c r="F1159" s="26">
        <v>100</v>
      </c>
      <c r="G1159" s="26"/>
      <c r="H1159" s="55"/>
      <c r="J1159" s="33"/>
    </row>
    <row r="1160" spans="1:8" ht="30">
      <c r="A1160" s="11">
        <v>40650</v>
      </c>
      <c r="B1160" s="2" t="s">
        <v>1826</v>
      </c>
      <c r="C1160" s="2" t="s">
        <v>1328</v>
      </c>
      <c r="D1160" s="26"/>
      <c r="E1160" s="26"/>
      <c r="F1160" s="26">
        <v>152.52</v>
      </c>
      <c r="G1160" s="26"/>
      <c r="H1160" s="55"/>
    </row>
    <row r="1161" spans="1:10" ht="30">
      <c r="A1161" s="11">
        <v>40661</v>
      </c>
      <c r="B1161" s="2" t="s">
        <v>617</v>
      </c>
      <c r="C1161" s="2" t="s">
        <v>1328</v>
      </c>
      <c r="D1161" s="26"/>
      <c r="E1161" s="26"/>
      <c r="F1161" s="26">
        <v>20</v>
      </c>
      <c r="G1161" s="26"/>
      <c r="H1161" s="56"/>
      <c r="J1161" s="33"/>
    </row>
    <row r="1162" spans="1:10" ht="30">
      <c r="A1162" s="11">
        <v>40661</v>
      </c>
      <c r="B1162" s="2" t="s">
        <v>617</v>
      </c>
      <c r="C1162" s="2" t="s">
        <v>1328</v>
      </c>
      <c r="D1162" s="26"/>
      <c r="E1162" s="26"/>
      <c r="F1162" s="26">
        <v>15</v>
      </c>
      <c r="G1162" s="26"/>
      <c r="H1162" s="56"/>
      <c r="J1162" s="33"/>
    </row>
    <row r="1163" spans="1:10" ht="15">
      <c r="A1163" s="11">
        <v>40673</v>
      </c>
      <c r="B1163" s="2" t="s">
        <v>1495</v>
      </c>
      <c r="C1163" s="2" t="s">
        <v>1328</v>
      </c>
      <c r="D1163" s="26"/>
      <c r="E1163" s="26"/>
      <c r="F1163" s="26">
        <v>500</v>
      </c>
      <c r="G1163" s="26"/>
      <c r="H1163" s="56"/>
      <c r="J1163" s="33"/>
    </row>
    <row r="1164" spans="1:10" ht="30">
      <c r="A1164" s="11">
        <v>40673</v>
      </c>
      <c r="B1164" s="2" t="s">
        <v>678</v>
      </c>
      <c r="C1164" s="2" t="s">
        <v>1328</v>
      </c>
      <c r="D1164" s="26">
        <v>1341.17</v>
      </c>
      <c r="E1164" s="26"/>
      <c r="F1164" s="26"/>
      <c r="G1164" s="26"/>
      <c r="H1164" s="56"/>
      <c r="J1164" s="33"/>
    </row>
    <row r="1165" spans="1:8" ht="30">
      <c r="A1165" s="11">
        <v>40688</v>
      </c>
      <c r="B1165" s="2" t="s">
        <v>1826</v>
      </c>
      <c r="C1165" s="2" t="s">
        <v>1328</v>
      </c>
      <c r="D1165" s="26"/>
      <c r="E1165" s="26"/>
      <c r="F1165" s="26">
        <v>225.56</v>
      </c>
      <c r="G1165" s="26"/>
      <c r="H1165" s="55"/>
    </row>
    <row r="1166" spans="1:8" ht="15">
      <c r="A1166" s="11">
        <v>40699</v>
      </c>
      <c r="B1166" s="2" t="s">
        <v>1877</v>
      </c>
      <c r="C1166" s="2" t="s">
        <v>1328</v>
      </c>
      <c r="D1166" s="26">
        <v>1404.32</v>
      </c>
      <c r="E1166" s="26"/>
      <c r="F1166" s="26"/>
      <c r="G1166" s="26"/>
      <c r="H1166" s="56"/>
    </row>
    <row r="1167" spans="1:8" ht="30">
      <c r="A1167" s="11">
        <v>40702</v>
      </c>
      <c r="B1167" s="2" t="s">
        <v>1883</v>
      </c>
      <c r="C1167" s="2" t="s">
        <v>1328</v>
      </c>
      <c r="D1167" s="26"/>
      <c r="E1167" s="26"/>
      <c r="F1167" s="26">
        <v>4</v>
      </c>
      <c r="G1167" s="26"/>
      <c r="H1167" s="56"/>
    </row>
    <row r="1168" spans="1:10" ht="60">
      <c r="A1168" s="11">
        <v>40704</v>
      </c>
      <c r="B1168" s="2" t="s">
        <v>355</v>
      </c>
      <c r="C1168" s="2" t="s">
        <v>1328</v>
      </c>
      <c r="D1168" s="26"/>
      <c r="E1168" s="26">
        <v>1500</v>
      </c>
      <c r="F1168" s="26"/>
      <c r="G1168" s="26"/>
      <c r="H1168" s="55"/>
      <c r="J1168" s="33"/>
    </row>
    <row r="1169" spans="1:8" ht="106.5" customHeight="1">
      <c r="A1169" s="11">
        <v>40722</v>
      </c>
      <c r="B1169" s="2" t="s">
        <v>1757</v>
      </c>
      <c r="C1169" s="2" t="s">
        <v>1328</v>
      </c>
      <c r="D1169" s="26"/>
      <c r="E1169" s="26"/>
      <c r="F1169" s="26">
        <v>420</v>
      </c>
      <c r="G1169" s="26"/>
      <c r="H1169" s="55"/>
    </row>
    <row r="1170" spans="1:8" ht="45">
      <c r="A1170" s="77">
        <v>40754</v>
      </c>
      <c r="B1170" s="81" t="s">
        <v>1028</v>
      </c>
      <c r="C1170" s="81" t="s">
        <v>1328</v>
      </c>
      <c r="D1170" s="82"/>
      <c r="E1170" s="82"/>
      <c r="F1170" s="82">
        <v>1004.41</v>
      </c>
      <c r="G1170" s="82"/>
      <c r="H1170" s="85"/>
    </row>
    <row r="1171" spans="1:8" ht="30">
      <c r="A1171" s="77">
        <v>40758</v>
      </c>
      <c r="B1171" s="2" t="s">
        <v>764</v>
      </c>
      <c r="C1171" s="2" t="s">
        <v>1328</v>
      </c>
      <c r="D1171" s="26"/>
      <c r="E1171" s="26">
        <v>1200</v>
      </c>
      <c r="F1171" s="26"/>
      <c r="G1171" s="26"/>
      <c r="H1171" s="55"/>
    </row>
    <row r="1172" spans="1:8" ht="15">
      <c r="A1172" s="77">
        <v>40760</v>
      </c>
      <c r="B1172" s="2" t="s">
        <v>1495</v>
      </c>
      <c r="C1172" s="2" t="s">
        <v>1328</v>
      </c>
      <c r="D1172" s="26">
        <v>1345.4</v>
      </c>
      <c r="E1172" s="26"/>
      <c r="F1172" s="26"/>
      <c r="G1172" s="26"/>
      <c r="H1172" s="74"/>
    </row>
    <row r="1173" spans="1:8" ht="30">
      <c r="A1173" s="77">
        <v>40769</v>
      </c>
      <c r="B1173" s="87" t="s">
        <v>1026</v>
      </c>
      <c r="C1173" s="81" t="s">
        <v>1328</v>
      </c>
      <c r="D1173" s="82">
        <v>1491.53</v>
      </c>
      <c r="E1173" s="82"/>
      <c r="F1173" s="82"/>
      <c r="G1173" s="82"/>
      <c r="H1173" s="88"/>
    </row>
    <row r="1174" spans="1:8" ht="30">
      <c r="A1174" s="11">
        <v>40780</v>
      </c>
      <c r="B1174" s="2" t="s">
        <v>23</v>
      </c>
      <c r="C1174" s="2" t="s">
        <v>1328</v>
      </c>
      <c r="D1174" s="26"/>
      <c r="E1174" s="82">
        <v>330</v>
      </c>
      <c r="F1174" s="26"/>
      <c r="G1174" s="26"/>
      <c r="H1174" s="55"/>
    </row>
    <row r="1175" spans="1:8" ht="15">
      <c r="A1175" s="77">
        <v>40783</v>
      </c>
      <c r="B1175" s="86" t="s">
        <v>209</v>
      </c>
      <c r="C1175" s="81" t="s">
        <v>1328</v>
      </c>
      <c r="D1175" s="82">
        <f>510+500</f>
        <v>1010</v>
      </c>
      <c r="E1175" s="82"/>
      <c r="F1175" s="82">
        <v>399.5</v>
      </c>
      <c r="G1175" s="82"/>
      <c r="H1175" s="85"/>
    </row>
    <row r="1176" spans="1:8" ht="75">
      <c r="A1176" s="11">
        <v>40786</v>
      </c>
      <c r="B1176" s="2" t="s">
        <v>148</v>
      </c>
      <c r="C1176" s="2" t="s">
        <v>1328</v>
      </c>
      <c r="D1176" s="26"/>
      <c r="E1176" s="26"/>
      <c r="F1176" s="26">
        <v>1080</v>
      </c>
      <c r="G1176" s="26"/>
      <c r="H1176" s="91"/>
    </row>
    <row r="1177" spans="1:8" ht="30">
      <c r="A1177" s="11">
        <v>40791</v>
      </c>
      <c r="B1177" s="2" t="s">
        <v>144</v>
      </c>
      <c r="C1177" s="2" t="s">
        <v>1328</v>
      </c>
      <c r="D1177" s="82"/>
      <c r="E1177" s="26"/>
      <c r="F1177" s="26">
        <v>100</v>
      </c>
      <c r="G1177" s="26"/>
      <c r="H1177" s="55"/>
    </row>
    <row r="1178" spans="1:8" ht="60">
      <c r="A1178" s="11">
        <v>40795</v>
      </c>
      <c r="B1178" s="2" t="s">
        <v>1192</v>
      </c>
      <c r="C1178" s="2" t="s">
        <v>1328</v>
      </c>
      <c r="D1178" s="82"/>
      <c r="E1178" s="26"/>
      <c r="F1178" s="26">
        <v>350</v>
      </c>
      <c r="G1178" s="26"/>
      <c r="H1178" s="55"/>
    </row>
    <row r="1179" spans="1:8" ht="30">
      <c r="A1179" s="11">
        <v>40798</v>
      </c>
      <c r="B1179" s="2" t="s">
        <v>1024</v>
      </c>
      <c r="C1179" s="2" t="s">
        <v>1328</v>
      </c>
      <c r="D1179" s="82"/>
      <c r="E1179" s="26"/>
      <c r="F1179" s="26">
        <v>100</v>
      </c>
      <c r="G1179" s="26"/>
      <c r="H1179" s="55"/>
    </row>
    <row r="1180" spans="1:8" ht="15">
      <c r="A1180" s="11">
        <v>40800</v>
      </c>
      <c r="B1180" s="2" t="s">
        <v>209</v>
      </c>
      <c r="C1180" s="2" t="s">
        <v>1328</v>
      </c>
      <c r="D1180" s="82">
        <v>1400.13</v>
      </c>
      <c r="E1180" s="26"/>
      <c r="F1180" s="26"/>
      <c r="G1180" s="26"/>
      <c r="H1180" s="91"/>
    </row>
    <row r="1181" spans="1:8" ht="45">
      <c r="A1181" s="11">
        <v>40809</v>
      </c>
      <c r="B1181" s="2" t="s">
        <v>121</v>
      </c>
      <c r="C1181" s="2" t="s">
        <v>1328</v>
      </c>
      <c r="D1181" s="82"/>
      <c r="E1181" s="26"/>
      <c r="F1181" s="26">
        <v>478.56</v>
      </c>
      <c r="G1181" s="26"/>
      <c r="H1181" s="55"/>
    </row>
    <row r="1182" spans="1:8" ht="15">
      <c r="A1182" s="11">
        <v>40816</v>
      </c>
      <c r="B1182" s="2" t="s">
        <v>209</v>
      </c>
      <c r="C1182" s="81" t="s">
        <v>1328</v>
      </c>
      <c r="D1182" s="82">
        <v>1503.34</v>
      </c>
      <c r="E1182" s="101"/>
      <c r="F1182" s="82"/>
      <c r="G1182" s="26"/>
      <c r="H1182" s="105"/>
    </row>
    <row r="1183" spans="1:8" ht="60">
      <c r="A1183" s="11">
        <v>40816</v>
      </c>
      <c r="B1183" s="2" t="s">
        <v>805</v>
      </c>
      <c r="C1183" s="81" t="s">
        <v>1328</v>
      </c>
      <c r="D1183" s="82"/>
      <c r="E1183" s="101"/>
      <c r="F1183" s="127">
        <f>681+664</f>
        <v>1345</v>
      </c>
      <c r="G1183" s="26"/>
      <c r="H1183" s="105"/>
    </row>
    <row r="1184" spans="1:8" ht="45">
      <c r="A1184" s="11">
        <v>40833</v>
      </c>
      <c r="B1184" s="2" t="s">
        <v>803</v>
      </c>
      <c r="C1184" s="81" t="s">
        <v>1328</v>
      </c>
      <c r="D1184" s="102"/>
      <c r="E1184" s="101">
        <v>1419.73</v>
      </c>
      <c r="F1184" s="82"/>
      <c r="G1184" s="26"/>
      <c r="H1184" s="55"/>
    </row>
    <row r="1185" spans="1:8" ht="60">
      <c r="A1185" s="11">
        <v>40846</v>
      </c>
      <c r="B1185" s="2" t="s">
        <v>806</v>
      </c>
      <c r="C1185" s="81" t="s">
        <v>1328</v>
      </c>
      <c r="D1185" s="82"/>
      <c r="E1185" s="101"/>
      <c r="F1185" s="127">
        <f>144+766+140+563</f>
        <v>1613</v>
      </c>
      <c r="G1185" s="26"/>
      <c r="H1185" s="105"/>
    </row>
    <row r="1186" spans="1:8" ht="15">
      <c r="A1186" s="11">
        <v>40847</v>
      </c>
      <c r="B1186" s="2" t="s">
        <v>209</v>
      </c>
      <c r="C1186" s="81" t="s">
        <v>1328</v>
      </c>
      <c r="D1186" s="82">
        <v>1140</v>
      </c>
      <c r="E1186" s="101"/>
      <c r="F1186" s="82"/>
      <c r="G1186" s="26"/>
      <c r="H1186" s="105"/>
    </row>
    <row r="1187" spans="1:8" ht="45">
      <c r="A1187" s="11">
        <v>40849</v>
      </c>
      <c r="B1187" s="2" t="s">
        <v>2338</v>
      </c>
      <c r="C1187" s="81" t="s">
        <v>1328</v>
      </c>
      <c r="D1187" s="82"/>
      <c r="E1187" s="101"/>
      <c r="F1187" s="127">
        <v>285</v>
      </c>
      <c r="G1187" s="26"/>
      <c r="H1187" s="105"/>
    </row>
    <row r="1188" spans="1:8" ht="15">
      <c r="A1188" s="77">
        <v>40871</v>
      </c>
      <c r="B1188" s="81" t="s">
        <v>473</v>
      </c>
      <c r="C1188" s="81" t="s">
        <v>1328</v>
      </c>
      <c r="D1188" s="82">
        <v>1466.28</v>
      </c>
      <c r="E1188" s="82"/>
      <c r="F1188" s="82"/>
      <c r="G1188" s="82"/>
      <c r="H1188" s="137"/>
    </row>
    <row r="1189" spans="1:8" ht="60">
      <c r="A1189" s="11">
        <v>40877</v>
      </c>
      <c r="B1189" s="2" t="s">
        <v>2337</v>
      </c>
      <c r="C1189" s="81" t="s">
        <v>1328</v>
      </c>
      <c r="D1189" s="82"/>
      <c r="E1189" s="101"/>
      <c r="F1189" s="127">
        <f>324+443</f>
        <v>767</v>
      </c>
      <c r="G1189" s="26"/>
      <c r="H1189" s="105"/>
    </row>
    <row r="1190" spans="1:8" ht="30">
      <c r="A1190" s="11">
        <v>40898</v>
      </c>
      <c r="B1190" s="2" t="s">
        <v>1968</v>
      </c>
      <c r="C1190" s="81" t="s">
        <v>1328</v>
      </c>
      <c r="D1190" s="26">
        <v>1423.82</v>
      </c>
      <c r="E1190" s="26"/>
      <c r="F1190" s="26"/>
      <c r="G1190" s="26"/>
      <c r="H1190" s="138"/>
    </row>
    <row r="1191" spans="1:8" ht="45">
      <c r="A1191" s="11">
        <v>40905</v>
      </c>
      <c r="B1191" s="2" t="s">
        <v>2336</v>
      </c>
      <c r="C1191" s="81" t="s">
        <v>1328</v>
      </c>
      <c r="D1191" s="82"/>
      <c r="E1191" s="101"/>
      <c r="F1191" s="127">
        <v>604.38</v>
      </c>
      <c r="G1191" s="26"/>
      <c r="H1191" s="105"/>
    </row>
    <row r="1192" spans="1:8" ht="45">
      <c r="A1192" s="11">
        <v>40906</v>
      </c>
      <c r="B1192" s="2" t="s">
        <v>2336</v>
      </c>
      <c r="C1192" s="81" t="s">
        <v>1328</v>
      </c>
      <c r="D1192" s="82"/>
      <c r="E1192" s="101"/>
      <c r="F1192" s="127">
        <v>399</v>
      </c>
      <c r="G1192" s="26"/>
      <c r="H1192" s="105"/>
    </row>
    <row r="1193" spans="1:8" ht="60">
      <c r="A1193" s="11">
        <v>40907</v>
      </c>
      <c r="B1193" s="2" t="s">
        <v>2340</v>
      </c>
      <c r="C1193" s="81" t="s">
        <v>1328</v>
      </c>
      <c r="D1193" s="26"/>
      <c r="E1193" s="26"/>
      <c r="F1193" s="26">
        <v>1000</v>
      </c>
      <c r="G1193" s="26"/>
      <c r="H1193" s="138"/>
    </row>
    <row r="1194" spans="1:8" ht="60">
      <c r="A1194" s="11">
        <v>40907</v>
      </c>
      <c r="B1194" s="2" t="s">
        <v>2335</v>
      </c>
      <c r="C1194" s="81" t="s">
        <v>1328</v>
      </c>
      <c r="D1194" s="82"/>
      <c r="E1194" s="101"/>
      <c r="F1194" s="127">
        <f>528+733</f>
        <v>1261</v>
      </c>
      <c r="G1194" s="26"/>
      <c r="H1194" s="105"/>
    </row>
    <row r="1195" spans="1:8" ht="30">
      <c r="A1195" s="11">
        <v>40772</v>
      </c>
      <c r="B1195" s="2" t="s">
        <v>2359</v>
      </c>
      <c r="C1195" s="2" t="s">
        <v>1332</v>
      </c>
      <c r="D1195" s="26"/>
      <c r="E1195" s="82"/>
      <c r="F1195" s="26">
        <v>67</v>
      </c>
      <c r="G1195" s="26"/>
      <c r="H1195" s="55"/>
    </row>
    <row r="1196" spans="1:10" ht="30">
      <c r="A1196" s="11">
        <v>40553</v>
      </c>
      <c r="B1196" s="48" t="s">
        <v>1376</v>
      </c>
      <c r="C1196" s="2" t="s">
        <v>1332</v>
      </c>
      <c r="D1196" s="27"/>
      <c r="E1196" s="27"/>
      <c r="F1196" s="26">
        <v>255</v>
      </c>
      <c r="G1196" s="27"/>
      <c r="H1196" s="55"/>
      <c r="J1196" s="33" t="s">
        <v>1832</v>
      </c>
    </row>
    <row r="1197" spans="1:8" ht="30">
      <c r="A1197" s="11">
        <v>40554</v>
      </c>
      <c r="B1197" s="48" t="s">
        <v>1443</v>
      </c>
      <c r="C1197" s="2" t="s">
        <v>1332</v>
      </c>
      <c r="D1197" s="27"/>
      <c r="E1197" s="27"/>
      <c r="F1197" s="26">
        <v>2292</v>
      </c>
      <c r="G1197" s="27"/>
      <c r="H1197" s="55"/>
    </row>
    <row r="1198" spans="1:10" ht="30">
      <c r="A1198" s="11">
        <v>40664</v>
      </c>
      <c r="B1198" s="2" t="s">
        <v>1893</v>
      </c>
      <c r="C1198" s="2" t="s">
        <v>1332</v>
      </c>
      <c r="D1198" s="26"/>
      <c r="E1198" s="26"/>
      <c r="F1198" s="26">
        <v>175</v>
      </c>
      <c r="G1198" s="26"/>
      <c r="H1198" s="56"/>
      <c r="J1198" s="33"/>
    </row>
    <row r="1199" spans="1:8" ht="45">
      <c r="A1199" s="11">
        <v>40713</v>
      </c>
      <c r="B1199" s="2" t="s">
        <v>1774</v>
      </c>
      <c r="C1199" s="2" t="s">
        <v>1332</v>
      </c>
      <c r="D1199" s="26"/>
      <c r="E1199" s="26"/>
      <c r="F1199" s="26">
        <v>172</v>
      </c>
      <c r="G1199" s="26"/>
      <c r="H1199" s="55"/>
    </row>
    <row r="1200" spans="1:8" ht="30">
      <c r="A1200" s="11">
        <v>40791</v>
      </c>
      <c r="B1200" s="2" t="s">
        <v>147</v>
      </c>
      <c r="C1200" s="2" t="s">
        <v>1332</v>
      </c>
      <c r="D1200" s="82"/>
      <c r="E1200" s="26"/>
      <c r="F1200" s="26">
        <v>186</v>
      </c>
      <c r="G1200" s="26"/>
      <c r="H1200" s="55"/>
    </row>
    <row r="1201" spans="1:8" ht="30">
      <c r="A1201" s="11">
        <v>40805</v>
      </c>
      <c r="B1201" s="2" t="s">
        <v>58</v>
      </c>
      <c r="C1201" s="2" t="s">
        <v>1332</v>
      </c>
      <c r="D1201" s="82"/>
      <c r="E1201" s="26"/>
      <c r="F1201" s="26">
        <v>43</v>
      </c>
      <c r="G1201" s="26"/>
      <c r="H1201" s="55"/>
    </row>
    <row r="1202" spans="1:8" ht="30">
      <c r="A1202" s="11">
        <v>40808</v>
      </c>
      <c r="B1202" s="2" t="s">
        <v>120</v>
      </c>
      <c r="C1202" s="2" t="s">
        <v>1332</v>
      </c>
      <c r="D1202" s="82"/>
      <c r="E1202" s="26"/>
      <c r="F1202" s="26">
        <v>54</v>
      </c>
      <c r="G1202" s="26"/>
      <c r="H1202" s="55"/>
    </row>
    <row r="1203" spans="1:8" ht="30">
      <c r="A1203" s="11">
        <v>40809</v>
      </c>
      <c r="B1203" s="2" t="s">
        <v>120</v>
      </c>
      <c r="C1203" s="2" t="s">
        <v>1332</v>
      </c>
      <c r="D1203" s="82"/>
      <c r="E1203" s="26"/>
      <c r="F1203" s="26">
        <v>96</v>
      </c>
      <c r="G1203" s="26"/>
      <c r="H1203" s="91" t="s">
        <v>103</v>
      </c>
    </row>
    <row r="1204" spans="1:8" ht="45">
      <c r="A1204" s="11">
        <v>40812</v>
      </c>
      <c r="B1204" s="2" t="s">
        <v>1196</v>
      </c>
      <c r="C1204" s="2" t="s">
        <v>1332</v>
      </c>
      <c r="D1204" s="82"/>
      <c r="E1204" s="26"/>
      <c r="F1204" s="26">
        <v>164</v>
      </c>
      <c r="G1204" s="26"/>
      <c r="H1204" s="91"/>
    </row>
    <row r="1205" spans="1:8" ht="30">
      <c r="A1205" s="11">
        <v>40821</v>
      </c>
      <c r="B1205" s="2" t="s">
        <v>358</v>
      </c>
      <c r="C1205" s="81" t="s">
        <v>1332</v>
      </c>
      <c r="D1205" s="102"/>
      <c r="E1205" s="101"/>
      <c r="F1205" s="82">
        <v>1282</v>
      </c>
      <c r="G1205" s="26"/>
      <c r="H1205" s="55"/>
    </row>
    <row r="1206" spans="1:8" ht="30">
      <c r="A1206" s="11">
        <v>40821</v>
      </c>
      <c r="B1206" s="2" t="s">
        <v>359</v>
      </c>
      <c r="C1206" s="81" t="s">
        <v>1332</v>
      </c>
      <c r="D1206" s="102"/>
      <c r="E1206" s="101"/>
      <c r="F1206" s="82">
        <v>345.6</v>
      </c>
      <c r="G1206" s="26"/>
      <c r="H1206" s="55"/>
    </row>
    <row r="1207" spans="1:8" ht="30">
      <c r="A1207" s="11">
        <v>40821</v>
      </c>
      <c r="B1207" s="2" t="s">
        <v>360</v>
      </c>
      <c r="C1207" s="81" t="s">
        <v>1332</v>
      </c>
      <c r="D1207" s="102"/>
      <c r="E1207" s="101"/>
      <c r="F1207" s="82">
        <v>252</v>
      </c>
      <c r="G1207" s="26"/>
      <c r="H1207" s="55"/>
    </row>
    <row r="1208" spans="1:8" ht="30">
      <c r="A1208" s="11">
        <v>40822</v>
      </c>
      <c r="B1208" s="81" t="s">
        <v>1262</v>
      </c>
      <c r="C1208" s="81" t="s">
        <v>1332</v>
      </c>
      <c r="D1208" s="102"/>
      <c r="E1208" s="101"/>
      <c r="F1208" s="82">
        <v>87</v>
      </c>
      <c r="G1208" s="26"/>
      <c r="H1208" s="55"/>
    </row>
    <row r="1209" spans="1:8" ht="30">
      <c r="A1209" s="11">
        <v>40827</v>
      </c>
      <c r="B1209" s="81" t="s">
        <v>1262</v>
      </c>
      <c r="C1209" s="81" t="s">
        <v>1332</v>
      </c>
      <c r="D1209" s="102"/>
      <c r="E1209" s="101"/>
      <c r="F1209" s="82">
        <v>255</v>
      </c>
      <c r="G1209" s="26"/>
      <c r="H1209" s="55"/>
    </row>
    <row r="1210" spans="1:8" ht="30">
      <c r="A1210" s="11">
        <v>40829</v>
      </c>
      <c r="B1210" s="2" t="s">
        <v>1262</v>
      </c>
      <c r="C1210" s="81" t="s">
        <v>1332</v>
      </c>
      <c r="D1210" s="102"/>
      <c r="E1210" s="101"/>
      <c r="F1210" s="82">
        <v>51</v>
      </c>
      <c r="G1210" s="26"/>
      <c r="H1210" s="55"/>
    </row>
    <row r="1211" spans="1:8" ht="30">
      <c r="A1211" s="11">
        <v>40835</v>
      </c>
      <c r="B1211" s="2" t="s">
        <v>361</v>
      </c>
      <c r="C1211" s="81" t="s">
        <v>1332</v>
      </c>
      <c r="D1211" s="102"/>
      <c r="E1211" s="101"/>
      <c r="F1211" s="82">
        <v>250</v>
      </c>
      <c r="G1211" s="26"/>
      <c r="H1211" s="55"/>
    </row>
    <row r="1212" spans="1:8" ht="30">
      <c r="A1212" s="11">
        <v>40841</v>
      </c>
      <c r="B1212" s="2" t="s">
        <v>931</v>
      </c>
      <c r="C1212" s="2" t="s">
        <v>1332</v>
      </c>
      <c r="D1212" s="82"/>
      <c r="E1212" s="26"/>
      <c r="F1212" s="26">
        <v>563</v>
      </c>
      <c r="G1212" s="26"/>
      <c r="H1212" s="56"/>
    </row>
    <row r="1213" spans="1:8" ht="30">
      <c r="A1213" s="11">
        <v>40845</v>
      </c>
      <c r="B1213" s="2" t="s">
        <v>932</v>
      </c>
      <c r="C1213" s="2" t="s">
        <v>1332</v>
      </c>
      <c r="D1213" s="82"/>
      <c r="E1213" s="26"/>
      <c r="F1213" s="26">
        <v>101</v>
      </c>
      <c r="G1213" s="26"/>
      <c r="H1213" s="56"/>
    </row>
    <row r="1214" spans="1:8" ht="30">
      <c r="A1214" s="11">
        <v>40884</v>
      </c>
      <c r="B1214" s="2" t="s">
        <v>1939</v>
      </c>
      <c r="C1214" s="2" t="s">
        <v>1332</v>
      </c>
      <c r="D1214" s="26"/>
      <c r="E1214" s="26"/>
      <c r="F1214" s="26">
        <v>744</v>
      </c>
      <c r="G1214" s="26"/>
      <c r="H1214" s="55"/>
    </row>
    <row r="1215" spans="1:8" ht="30">
      <c r="A1215" s="11">
        <v>40890</v>
      </c>
      <c r="B1215" s="2" t="s">
        <v>1948</v>
      </c>
      <c r="C1215" s="2" t="s">
        <v>1332</v>
      </c>
      <c r="D1215" s="26"/>
      <c r="E1215" s="26"/>
      <c r="F1215" s="26">
        <v>352</v>
      </c>
      <c r="G1215" s="26"/>
      <c r="H1215" s="55"/>
    </row>
    <row r="1216" spans="1:8" ht="105">
      <c r="A1216" s="11">
        <v>40572</v>
      </c>
      <c r="B1216" s="43" t="s">
        <v>1464</v>
      </c>
      <c r="C1216" s="2"/>
      <c r="D1216" s="1">
        <v>-140000</v>
      </c>
      <c r="E1216" s="1"/>
      <c r="F1216" s="1">
        <v>140000</v>
      </c>
      <c r="G1216" s="1"/>
      <c r="H1216" s="55"/>
    </row>
    <row r="1217" spans="1:8" ht="105">
      <c r="A1217" s="11">
        <v>40576</v>
      </c>
      <c r="B1217" s="43" t="s">
        <v>564</v>
      </c>
      <c r="C1217" s="2"/>
      <c r="D1217" s="1">
        <v>-80000</v>
      </c>
      <c r="E1217" s="1">
        <v>80000</v>
      </c>
      <c r="F1217" s="1"/>
      <c r="G1217" s="1"/>
      <c r="H1217" s="55"/>
    </row>
    <row r="1218" spans="1:8" ht="105">
      <c r="A1218" s="11">
        <v>40578</v>
      </c>
      <c r="B1218" s="43" t="s">
        <v>560</v>
      </c>
      <c r="C1218" s="2"/>
      <c r="D1218" s="1">
        <v>80000</v>
      </c>
      <c r="E1218" s="1"/>
      <c r="F1218" s="1">
        <v>-80000</v>
      </c>
      <c r="G1218" s="1"/>
      <c r="H1218" s="55"/>
    </row>
    <row r="1219" spans="1:8" ht="105">
      <c r="A1219" s="11">
        <v>40591</v>
      </c>
      <c r="B1219" s="43" t="s">
        <v>560</v>
      </c>
      <c r="C1219" s="2"/>
      <c r="D1219" s="1">
        <f>(24000+9000)</f>
        <v>33000</v>
      </c>
      <c r="E1219" s="1"/>
      <c r="F1219" s="1">
        <f>-(24000+9000)</f>
        <v>-33000</v>
      </c>
      <c r="G1219" s="1"/>
      <c r="H1219" s="55"/>
    </row>
    <row r="1220" spans="1:8" ht="105">
      <c r="A1220" s="11">
        <v>40608</v>
      </c>
      <c r="B1220" s="43" t="s">
        <v>560</v>
      </c>
      <c r="C1220" s="2"/>
      <c r="D1220" s="1">
        <v>89000</v>
      </c>
      <c r="E1220" s="1"/>
      <c r="F1220" s="1">
        <v>-89000</v>
      </c>
      <c r="G1220" s="1"/>
      <c r="H1220" s="55"/>
    </row>
    <row r="1221" spans="1:8" ht="105">
      <c r="A1221" s="11">
        <v>40611</v>
      </c>
      <c r="B1221" s="43" t="s">
        <v>564</v>
      </c>
      <c r="C1221" s="2"/>
      <c r="D1221" s="1">
        <v>-300000</v>
      </c>
      <c r="E1221" s="1">
        <v>300000</v>
      </c>
      <c r="F1221" s="1"/>
      <c r="G1221" s="1"/>
      <c r="H1221" s="55"/>
    </row>
    <row r="1222" spans="1:8" ht="105">
      <c r="A1222" s="11">
        <v>40641</v>
      </c>
      <c r="B1222" s="43" t="s">
        <v>560</v>
      </c>
      <c r="C1222" s="2"/>
      <c r="D1222" s="1">
        <v>3000</v>
      </c>
      <c r="E1222" s="1"/>
      <c r="F1222" s="1">
        <v>-3000</v>
      </c>
      <c r="G1222" s="1"/>
      <c r="H1222" s="55"/>
    </row>
    <row r="1223" spans="1:8" ht="105">
      <c r="A1223" s="11">
        <v>40648</v>
      </c>
      <c r="B1223" s="43" t="s">
        <v>560</v>
      </c>
      <c r="C1223" s="2"/>
      <c r="D1223" s="1">
        <v>10000</v>
      </c>
      <c r="E1223" s="1"/>
      <c r="F1223" s="1">
        <v>-10000</v>
      </c>
      <c r="G1223" s="1"/>
      <c r="H1223" s="55"/>
    </row>
    <row r="1224" spans="1:8" ht="105">
      <c r="A1224" s="11">
        <v>40660</v>
      </c>
      <c r="B1224" s="43" t="s">
        <v>560</v>
      </c>
      <c r="C1224" s="2"/>
      <c r="D1224" s="1">
        <v>5500</v>
      </c>
      <c r="E1224" s="1"/>
      <c r="F1224" s="1">
        <v>-5500</v>
      </c>
      <c r="G1224" s="1"/>
      <c r="H1224" s="55"/>
    </row>
    <row r="1225" spans="1:8" ht="30">
      <c r="A1225" s="11">
        <v>40664</v>
      </c>
      <c r="B1225" s="2" t="s">
        <v>1980</v>
      </c>
      <c r="C1225" s="81"/>
      <c r="D1225" s="26"/>
      <c r="E1225" s="26"/>
      <c r="F1225" s="26">
        <v>1298</v>
      </c>
      <c r="G1225" s="26"/>
      <c r="H1225" s="130"/>
    </row>
    <row r="1226" spans="1:8" ht="30">
      <c r="A1226" s="110">
        <v>40673</v>
      </c>
      <c r="B1226" s="43" t="s">
        <v>1617</v>
      </c>
      <c r="C1226" s="2"/>
      <c r="D1226" s="1">
        <v>58000</v>
      </c>
      <c r="E1226" s="1"/>
      <c r="F1226" s="1">
        <v>-58000</v>
      </c>
      <c r="G1226" s="1"/>
      <c r="H1226" s="55"/>
    </row>
    <row r="1227" spans="1:8" ht="30">
      <c r="A1227" s="11">
        <v>40691</v>
      </c>
      <c r="B1227" s="43" t="s">
        <v>1617</v>
      </c>
      <c r="C1227" s="2"/>
      <c r="D1227" s="1">
        <v>2706</v>
      </c>
      <c r="E1227" s="1"/>
      <c r="F1227" s="1">
        <v>-2706</v>
      </c>
      <c r="G1227" s="1"/>
      <c r="H1227" s="55"/>
    </row>
    <row r="1228" spans="1:8" ht="30">
      <c r="A1228" s="110">
        <v>40700</v>
      </c>
      <c r="B1228" s="43" t="s">
        <v>1617</v>
      </c>
      <c r="C1228" s="2"/>
      <c r="D1228" s="1">
        <f>+(500+10000+500+900+1900)</f>
        <v>13800</v>
      </c>
      <c r="E1228" s="1"/>
      <c r="F1228" s="1">
        <v>-13800</v>
      </c>
      <c r="G1228" s="1"/>
      <c r="H1228" s="55"/>
    </row>
    <row r="1229" spans="1:8" ht="30">
      <c r="A1229" s="11">
        <v>40708</v>
      </c>
      <c r="B1229" s="43" t="s">
        <v>2001</v>
      </c>
      <c r="C1229" s="2"/>
      <c r="D1229" s="1">
        <v>-50000</v>
      </c>
      <c r="E1229" s="1">
        <v>50000</v>
      </c>
      <c r="F1229" s="1"/>
      <c r="G1229" s="1"/>
      <c r="H1229" s="55"/>
    </row>
    <row r="1230" spans="1:8" ht="30">
      <c r="A1230" s="110">
        <v>40728</v>
      </c>
      <c r="B1230" s="43" t="s">
        <v>1617</v>
      </c>
      <c r="C1230" s="2"/>
      <c r="D1230" s="1">
        <f>(9000+9000+4000+30000)</f>
        <v>52000</v>
      </c>
      <c r="E1230" s="1"/>
      <c r="F1230" s="1">
        <v>-52000</v>
      </c>
      <c r="G1230" s="1"/>
      <c r="H1230" s="55"/>
    </row>
    <row r="1231" spans="1:8" ht="30">
      <c r="A1231" s="110">
        <v>40749</v>
      </c>
      <c r="B1231" s="43" t="s">
        <v>1617</v>
      </c>
      <c r="C1231" s="2"/>
      <c r="D1231" s="1">
        <v>3000</v>
      </c>
      <c r="E1231" s="1"/>
      <c r="F1231" s="1">
        <v>-3000</v>
      </c>
      <c r="G1231" s="1"/>
      <c r="H1231" s="55"/>
    </row>
    <row r="1232" spans="1:8" ht="30">
      <c r="A1232" s="110">
        <v>40749</v>
      </c>
      <c r="B1232" s="43" t="s">
        <v>1617</v>
      </c>
      <c r="C1232" s="2"/>
      <c r="D1232" s="1">
        <v>13000</v>
      </c>
      <c r="E1232" s="1"/>
      <c r="F1232" s="1">
        <v>-13000</v>
      </c>
      <c r="G1232" s="1"/>
      <c r="H1232" s="55"/>
    </row>
    <row r="1233" spans="1:8" ht="15">
      <c r="A1233" s="139">
        <v>40752</v>
      </c>
      <c r="B1233" s="84" t="s">
        <v>1017</v>
      </c>
      <c r="C1233" s="81"/>
      <c r="D1233" s="82"/>
      <c r="E1233" s="82"/>
      <c r="F1233" s="82">
        <v>522</v>
      </c>
      <c r="G1233" s="82"/>
      <c r="H1233" s="85"/>
    </row>
    <row r="1234" spans="1:8" ht="30">
      <c r="A1234" s="110">
        <v>40763</v>
      </c>
      <c r="B1234" s="43" t="s">
        <v>1617</v>
      </c>
      <c r="C1234" s="2"/>
      <c r="D1234" s="1">
        <v>7000</v>
      </c>
      <c r="E1234" s="1"/>
      <c r="F1234" s="1">
        <v>-7000</v>
      </c>
      <c r="G1234" s="1"/>
      <c r="H1234" s="55"/>
    </row>
    <row r="1235" spans="1:8" ht="30">
      <c r="A1235" s="110">
        <v>40764</v>
      </c>
      <c r="B1235" s="43" t="s">
        <v>2001</v>
      </c>
      <c r="C1235" s="2"/>
      <c r="D1235" s="1">
        <v>-30000</v>
      </c>
      <c r="E1235" s="1">
        <v>30000</v>
      </c>
      <c r="F1235" s="1"/>
      <c r="G1235" s="1"/>
      <c r="H1235" s="55"/>
    </row>
    <row r="1236" spans="1:8" ht="30">
      <c r="A1236" s="11">
        <v>40774</v>
      </c>
      <c r="B1236" s="43" t="s">
        <v>1617</v>
      </c>
      <c r="C1236" s="2"/>
      <c r="D1236" s="1">
        <v>3000</v>
      </c>
      <c r="E1236" s="1"/>
      <c r="F1236" s="1">
        <v>-3000</v>
      </c>
      <c r="G1236" s="1"/>
      <c r="H1236" s="55"/>
    </row>
    <row r="1237" spans="1:8" ht="30">
      <c r="A1237" s="110">
        <v>40787</v>
      </c>
      <c r="B1237" s="43" t="s">
        <v>1617</v>
      </c>
      <c r="C1237" s="2"/>
      <c r="D1237" s="1">
        <f>1500</f>
        <v>1500</v>
      </c>
      <c r="E1237" s="1"/>
      <c r="F1237" s="1">
        <v>-1500</v>
      </c>
      <c r="G1237" s="1"/>
      <c r="H1237" s="55"/>
    </row>
    <row r="1238" spans="1:8" ht="30">
      <c r="A1238" s="110">
        <v>40790</v>
      </c>
      <c r="B1238" s="2" t="s">
        <v>143</v>
      </c>
      <c r="C1238" s="2"/>
      <c r="D1238" s="82"/>
      <c r="E1238" s="26"/>
      <c r="F1238" s="26">
        <f>338.3+35</f>
        <v>373.3</v>
      </c>
      <c r="G1238" s="26"/>
      <c r="H1238" s="91" t="s">
        <v>103</v>
      </c>
    </row>
    <row r="1239" spans="1:8" ht="30">
      <c r="A1239" s="11">
        <v>40799</v>
      </c>
      <c r="B1239" s="43" t="s">
        <v>1617</v>
      </c>
      <c r="C1239" s="2"/>
      <c r="D1239" s="1">
        <v>12000</v>
      </c>
      <c r="E1239" s="1"/>
      <c r="F1239" s="1">
        <v>-12000</v>
      </c>
      <c r="G1239" s="1"/>
      <c r="H1239" s="55"/>
    </row>
    <row r="1240" spans="1:8" ht="30">
      <c r="A1240" s="11">
        <v>40812</v>
      </c>
      <c r="B1240" s="43" t="s">
        <v>1822</v>
      </c>
      <c r="C1240" s="2"/>
      <c r="D1240" s="1">
        <v>-30000</v>
      </c>
      <c r="E1240" s="1">
        <v>30000</v>
      </c>
      <c r="F1240" s="1"/>
      <c r="G1240" s="1"/>
      <c r="H1240" s="55"/>
    </row>
    <row r="1241" spans="1:8" ht="30">
      <c r="A1241" s="11">
        <v>40822</v>
      </c>
      <c r="B1241" s="43" t="s">
        <v>1617</v>
      </c>
      <c r="C1241" s="2"/>
      <c r="D1241" s="1">
        <f>(15000+4000)</f>
        <v>19000</v>
      </c>
      <c r="E1241" s="1"/>
      <c r="F1241" s="1">
        <v>-19000</v>
      </c>
      <c r="G1241" s="1"/>
      <c r="H1241" s="55"/>
    </row>
    <row r="1242" spans="1:8" ht="30">
      <c r="A1242" s="11">
        <v>40843</v>
      </c>
      <c r="B1242" s="43" t="s">
        <v>1617</v>
      </c>
      <c r="C1242" s="2"/>
      <c r="D1242" s="1">
        <f>6000</f>
        <v>6000</v>
      </c>
      <c r="E1242" s="1"/>
      <c r="F1242" s="1">
        <v>-6000</v>
      </c>
      <c r="G1242" s="1"/>
      <c r="H1242" s="55"/>
    </row>
    <row r="1243" spans="1:8" ht="30">
      <c r="A1243" s="11">
        <v>40861</v>
      </c>
      <c r="B1243" s="43" t="s">
        <v>1822</v>
      </c>
      <c r="C1243" s="2"/>
      <c r="D1243" s="1">
        <v>-30000</v>
      </c>
      <c r="E1243" s="1">
        <v>30000</v>
      </c>
      <c r="F1243" s="1"/>
      <c r="G1243" s="1"/>
      <c r="H1243" s="55"/>
    </row>
    <row r="1244" spans="1:8" ht="30">
      <c r="A1244" s="11">
        <v>40865</v>
      </c>
      <c r="B1244" s="43" t="s">
        <v>1617</v>
      </c>
      <c r="C1244" s="2"/>
      <c r="D1244" s="1">
        <f>3000</f>
        <v>3000</v>
      </c>
      <c r="E1244" s="1"/>
      <c r="F1244" s="1">
        <v>-3000</v>
      </c>
      <c r="G1244" s="1"/>
      <c r="H1244" s="55"/>
    </row>
    <row r="1245" spans="1:9" ht="30">
      <c r="A1245" s="11">
        <v>40896</v>
      </c>
      <c r="B1245" s="43" t="s">
        <v>2001</v>
      </c>
      <c r="C1245" s="2"/>
      <c r="D1245" s="1">
        <v>-50000</v>
      </c>
      <c r="E1245" s="1">
        <v>50000</v>
      </c>
      <c r="F1245" s="1"/>
      <c r="G1245" s="1"/>
      <c r="H1245" s="55"/>
      <c r="I1245" s="33"/>
    </row>
    <row r="1246" spans="1:9" ht="30">
      <c r="A1246" s="11">
        <v>40901</v>
      </c>
      <c r="B1246" s="43" t="s">
        <v>1617</v>
      </c>
      <c r="C1246" s="2"/>
      <c r="D1246" s="1">
        <v>35000</v>
      </c>
      <c r="E1246" s="1"/>
      <c r="F1246" s="1">
        <v>-35000</v>
      </c>
      <c r="G1246" s="1"/>
      <c r="H1246" s="55"/>
      <c r="I1246" s="33"/>
    </row>
    <row r="1247" spans="1:9" ht="30">
      <c r="A1247" s="11">
        <v>40906</v>
      </c>
      <c r="B1247" s="43" t="s">
        <v>2001</v>
      </c>
      <c r="C1247" s="2"/>
      <c r="D1247" s="1">
        <v>-80000</v>
      </c>
      <c r="E1247" s="1">
        <v>80000</v>
      </c>
      <c r="F1247" s="1"/>
      <c r="G1247" s="1"/>
      <c r="H1247" s="55"/>
      <c r="I1247" s="33"/>
    </row>
    <row r="1248" spans="1:9" ht="30">
      <c r="A1248" s="11">
        <v>40906</v>
      </c>
      <c r="B1248" s="43" t="s">
        <v>1617</v>
      </c>
      <c r="C1248" s="2"/>
      <c r="D1248" s="1">
        <v>80000</v>
      </c>
      <c r="E1248" s="1"/>
      <c r="F1248" s="1">
        <v>-80000</v>
      </c>
      <c r="G1248" s="1"/>
      <c r="H1248" s="55"/>
      <c r="I1248" s="33"/>
    </row>
    <row r="1249" spans="1:9" ht="60">
      <c r="A1249" s="11">
        <v>40907</v>
      </c>
      <c r="B1249" s="43" t="s">
        <v>2000</v>
      </c>
      <c r="C1249" s="2"/>
      <c r="D1249" s="1"/>
      <c r="E1249" s="1">
        <v>2150</v>
      </c>
      <c r="F1249" s="1">
        <v>-2150</v>
      </c>
      <c r="G1249" s="1"/>
      <c r="H1249" s="55"/>
      <c r="I1249" s="33"/>
    </row>
    <row r="1250" spans="1:8" ht="15">
      <c r="A1250" s="125"/>
      <c r="B1250" s="126"/>
      <c r="C1250" s="2"/>
      <c r="D1250" s="127"/>
      <c r="E1250" s="127"/>
      <c r="F1250" s="127"/>
      <c r="G1250" s="26"/>
      <c r="H1250" s="56"/>
    </row>
    <row r="1251" spans="1:8" ht="15">
      <c r="A1251" s="125"/>
      <c r="B1251" s="126"/>
      <c r="C1251" s="2"/>
      <c r="D1251" s="127"/>
      <c r="E1251" s="127"/>
      <c r="F1251" s="127"/>
      <c r="G1251" s="26"/>
      <c r="H1251" s="56"/>
    </row>
    <row r="1252" spans="1:8" ht="15">
      <c r="A1252" s="125"/>
      <c r="B1252" s="126"/>
      <c r="C1252" s="2"/>
      <c r="D1252" s="127"/>
      <c r="E1252" s="127"/>
      <c r="F1252" s="127"/>
      <c r="G1252" s="26"/>
      <c r="H1252" s="56"/>
    </row>
    <row r="1253" spans="1:8" ht="15">
      <c r="A1253" s="125"/>
      <c r="B1253" s="126"/>
      <c r="C1253" s="2"/>
      <c r="D1253" s="127"/>
      <c r="E1253" s="127"/>
      <c r="F1253" s="127"/>
      <c r="G1253" s="26"/>
      <c r="H1253" s="56"/>
    </row>
    <row r="1254" spans="1:8" ht="15">
      <c r="A1254" s="11"/>
      <c r="B1254" s="43"/>
      <c r="C1254" s="2"/>
      <c r="D1254" s="1"/>
      <c r="E1254" s="1"/>
      <c r="F1254" s="1"/>
      <c r="G1254" s="1"/>
      <c r="H1254" s="105"/>
    </row>
    <row r="1255" spans="1:8" ht="15">
      <c r="A1255" s="11"/>
      <c r="B1255" s="2"/>
      <c r="C1255" s="81"/>
      <c r="D1255" s="102"/>
      <c r="E1255" s="101"/>
      <c r="F1255" s="82"/>
      <c r="G1255" s="26"/>
      <c r="H1255" s="55"/>
    </row>
    <row r="1256" spans="1:8" ht="15">
      <c r="A1256" s="58"/>
      <c r="B1256" s="15" t="s">
        <v>1304</v>
      </c>
      <c r="C1256" s="23"/>
      <c r="D1256" s="24">
        <f>SUM(D3:D1255)</f>
        <v>-747.2800000000861</v>
      </c>
      <c r="E1256" s="24">
        <f>SUM(E3:E1255)</f>
        <v>1317664.8599999999</v>
      </c>
      <c r="F1256" s="24">
        <f>SUM(F3:F1255)</f>
        <v>279775.42044553213</v>
      </c>
      <c r="G1256" s="24">
        <f>SUM(G3:G1255)</f>
        <v>8404.38</v>
      </c>
      <c r="H1256" s="55"/>
    </row>
    <row r="1258" spans="1:8" ht="15">
      <c r="A1258" s="22"/>
      <c r="B1258" s="25" t="s">
        <v>1295</v>
      </c>
      <c r="C1258" s="23"/>
      <c r="D1258" s="131">
        <f>'Материальная помощь,поступления'!D161-Расходы!D1256</f>
        <v>35100.05000000008</v>
      </c>
      <c r="E1258" s="131">
        <f>'Материальная помощь,поступления'!E161-Расходы!E1256</f>
        <v>109134.08000000031</v>
      </c>
      <c r="F1258" s="131">
        <f>'Материальная помощь,поступления'!F161-Расходы!F1256</f>
        <v>-16937.280445532117</v>
      </c>
      <c r="G1258" s="131">
        <f>'Материальная помощь,поступления'!G161-Расходы!G1256</f>
        <v>2189.5400000000027</v>
      </c>
      <c r="H1258" s="57"/>
    </row>
    <row r="1259" spans="3:7" ht="210.75" customHeight="1">
      <c r="C1259" s="17"/>
      <c r="D1259" s="30"/>
      <c r="E1259" s="31" t="s">
        <v>2331</v>
      </c>
      <c r="F1259" s="28"/>
      <c r="G1259" s="32"/>
    </row>
    <row r="1260" ht="15">
      <c r="D1260" s="32"/>
    </row>
    <row r="1262" spans="5:6" ht="15.75">
      <c r="E1262" s="50"/>
      <c r="F1262" s="32"/>
    </row>
    <row r="1263" ht="16.5">
      <c r="E1263" s="51"/>
    </row>
  </sheetData>
  <sheetProtection/>
  <autoFilter ref="A2:H696"/>
  <dataValidations count="3">
    <dataValidation type="list" showDropDown="1" showInputMessage="1" sqref="B1254 B1213:B1235 B1206:B1211 B1201:B1204 B425 B480:B532 B637 B3:B423">
      <formula1>СУВЕНИРЫ</formula1>
    </dataValidation>
    <dataValidation type="list" allowBlank="1" showInputMessage="1" showErrorMessage="1" sqref="C772:C776 C778:C804 C1206:C1211 C1086:C1204 C480:C509 C594:C628 C905:C923 C980:C981 C511:C592 C1213:C1254 C425 C925:C978 C690:C695 C634:C637 C678 C983:C1084 C3:C423">
      <formula1>административ</formula1>
    </dataValidation>
    <dataValidation type="list" allowBlank="1" showInputMessage="1" showErrorMessage="1" sqref="C1205 C1212">
      <formula1>Назначение</formula1>
    </dataValidation>
  </dataValidations>
  <printOptions/>
  <pageMargins left="0.75" right="0.14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42"/>
  <sheetViews>
    <sheetView view="pageBreakPreview" zoomScaleSheetLayoutView="100" zoomScalePageLayoutView="0" workbookViewId="0" topLeftCell="A1">
      <selection activeCell="B4" sqref="B4"/>
    </sheetView>
  </sheetViews>
  <sheetFormatPr defaultColWidth="8.00390625" defaultRowHeight="12.75"/>
  <cols>
    <col min="1" max="1" width="11.00390625" style="122" customWidth="1"/>
    <col min="2" max="2" width="33.7109375" style="117" customWidth="1"/>
    <col min="3" max="3" width="26.7109375" style="117" customWidth="1"/>
    <col min="4" max="4" width="41.8515625" style="117" customWidth="1"/>
    <col min="5" max="6" width="8.00390625" style="117" customWidth="1"/>
    <col min="7" max="7" width="36.140625" style="117" customWidth="1"/>
    <col min="8" max="16384" width="8.00390625" style="117" customWidth="1"/>
  </cols>
  <sheetData>
    <row r="1" s="8" customFormat="1" ht="15"/>
    <row r="2" spans="1:8" ht="30">
      <c r="A2" s="5" t="s">
        <v>1310</v>
      </c>
      <c r="B2" s="18" t="s">
        <v>1311</v>
      </c>
      <c r="C2" s="18" t="s">
        <v>1312</v>
      </c>
      <c r="D2" s="18" t="s">
        <v>1309</v>
      </c>
      <c r="G2" s="19" t="s">
        <v>1290</v>
      </c>
      <c r="H2" s="118"/>
    </row>
    <row r="3" spans="1:8" ht="15">
      <c r="A3" s="6" t="s">
        <v>1313</v>
      </c>
      <c r="B3" s="119">
        <f>COUNTA(B4:B712)</f>
        <v>709</v>
      </c>
      <c r="C3" s="120"/>
      <c r="D3" s="120"/>
      <c r="G3" s="19" t="s">
        <v>1303</v>
      </c>
      <c r="H3" s="118"/>
    </row>
    <row r="4" spans="1:8" s="104" customFormat="1" ht="15">
      <c r="A4" s="20">
        <v>40549</v>
      </c>
      <c r="B4" s="7" t="s">
        <v>1415</v>
      </c>
      <c r="C4" s="104" t="s">
        <v>1416</v>
      </c>
      <c r="D4" s="7" t="s">
        <v>1289</v>
      </c>
      <c r="G4" s="19" t="s">
        <v>1450</v>
      </c>
      <c r="H4" s="108"/>
    </row>
    <row r="5" spans="1:8" s="104" customFormat="1" ht="15">
      <c r="A5" s="20">
        <v>40549</v>
      </c>
      <c r="B5" s="7" t="s">
        <v>1417</v>
      </c>
      <c r="C5" s="7" t="s">
        <v>1418</v>
      </c>
      <c r="D5" s="7" t="s">
        <v>1299</v>
      </c>
      <c r="G5" s="19" t="s">
        <v>1314</v>
      </c>
      <c r="H5" s="108"/>
    </row>
    <row r="6" spans="1:8" s="104" customFormat="1" ht="15">
      <c r="A6" s="20">
        <v>40550</v>
      </c>
      <c r="B6" s="7" t="s">
        <v>1449</v>
      </c>
      <c r="C6" s="7" t="s">
        <v>1419</v>
      </c>
      <c r="D6" s="7" t="s">
        <v>1290</v>
      </c>
      <c r="G6" s="19" t="s">
        <v>1315</v>
      </c>
      <c r="H6" s="108"/>
    </row>
    <row r="7" spans="1:8" s="104" customFormat="1" ht="15">
      <c r="A7" s="20">
        <v>40550</v>
      </c>
      <c r="B7" s="7" t="s">
        <v>1420</v>
      </c>
      <c r="C7" s="7" t="s">
        <v>1421</v>
      </c>
      <c r="D7" s="7" t="s">
        <v>1290</v>
      </c>
      <c r="G7" s="19" t="s">
        <v>1316</v>
      </c>
      <c r="H7" s="108"/>
    </row>
    <row r="8" spans="1:8" s="104" customFormat="1" ht="15">
      <c r="A8" s="20">
        <v>40553</v>
      </c>
      <c r="B8" s="7" t="s">
        <v>1337</v>
      </c>
      <c r="C8" s="7" t="s">
        <v>1338</v>
      </c>
      <c r="D8" s="7" t="s">
        <v>1315</v>
      </c>
      <c r="G8" s="19" t="s">
        <v>1307</v>
      </c>
      <c r="H8" s="108"/>
    </row>
    <row r="9" spans="1:8" s="104" customFormat="1" ht="15">
      <c r="A9" s="20">
        <v>40553</v>
      </c>
      <c r="B9" s="7" t="s">
        <v>1339</v>
      </c>
      <c r="C9" s="7" t="s">
        <v>1340</v>
      </c>
      <c r="D9" s="7" t="s">
        <v>1299</v>
      </c>
      <c r="G9" s="19" t="s">
        <v>1317</v>
      </c>
      <c r="H9" s="108"/>
    </row>
    <row r="10" spans="1:8" s="104" customFormat="1" ht="15">
      <c r="A10" s="20">
        <v>40553</v>
      </c>
      <c r="B10" s="7" t="s">
        <v>1341</v>
      </c>
      <c r="C10" s="7" t="s">
        <v>1342</v>
      </c>
      <c r="D10" s="7" t="s">
        <v>1299</v>
      </c>
      <c r="G10" s="19" t="s">
        <v>1318</v>
      </c>
      <c r="H10" s="108"/>
    </row>
    <row r="11" spans="1:8" s="104" customFormat="1" ht="15">
      <c r="A11" s="20">
        <v>40553</v>
      </c>
      <c r="B11" s="7" t="s">
        <v>1343</v>
      </c>
      <c r="C11" s="7" t="s">
        <v>1344</v>
      </c>
      <c r="D11" s="7" t="s">
        <v>1299</v>
      </c>
      <c r="G11" s="19" t="s">
        <v>1319</v>
      </c>
      <c r="H11" s="108"/>
    </row>
    <row r="12" spans="1:8" s="104" customFormat="1" ht="15">
      <c r="A12" s="20">
        <v>40553</v>
      </c>
      <c r="B12" s="7" t="s">
        <v>1345</v>
      </c>
      <c r="C12" s="7" t="s">
        <v>1346</v>
      </c>
      <c r="D12" s="7" t="s">
        <v>1299</v>
      </c>
      <c r="G12" s="19" t="s">
        <v>1308</v>
      </c>
      <c r="H12" s="108"/>
    </row>
    <row r="13" spans="1:8" s="104" customFormat="1" ht="30">
      <c r="A13" s="20">
        <v>40553</v>
      </c>
      <c r="B13" s="7" t="s">
        <v>1348</v>
      </c>
      <c r="C13" s="7" t="s">
        <v>1349</v>
      </c>
      <c r="D13" s="7" t="s">
        <v>1289</v>
      </c>
      <c r="G13" s="19" t="s">
        <v>1320</v>
      </c>
      <c r="H13" s="108"/>
    </row>
    <row r="14" spans="1:8" s="104" customFormat="1" ht="75">
      <c r="A14" s="20">
        <v>40553</v>
      </c>
      <c r="B14" s="7" t="s">
        <v>1368</v>
      </c>
      <c r="C14" s="7" t="s">
        <v>1369</v>
      </c>
      <c r="D14" s="7" t="s">
        <v>1289</v>
      </c>
      <c r="G14" s="19" t="s">
        <v>1299</v>
      </c>
      <c r="H14" s="108"/>
    </row>
    <row r="15" spans="1:8" s="104" customFormat="1" ht="30">
      <c r="A15" s="20">
        <v>40553</v>
      </c>
      <c r="B15" s="7" t="s">
        <v>1350</v>
      </c>
      <c r="C15" s="7" t="s">
        <v>1351</v>
      </c>
      <c r="D15" s="7" t="s">
        <v>1314</v>
      </c>
      <c r="G15" s="121" t="s">
        <v>1300</v>
      </c>
      <c r="H15" s="108"/>
    </row>
    <row r="16" spans="1:8" s="104" customFormat="1" ht="15">
      <c r="A16" s="20">
        <v>40554</v>
      </c>
      <c r="B16" s="7" t="s">
        <v>1352</v>
      </c>
      <c r="C16" s="7" t="s">
        <v>1353</v>
      </c>
      <c r="D16" s="7" t="s">
        <v>1299</v>
      </c>
      <c r="H16" s="108"/>
    </row>
    <row r="17" spans="1:8" s="104" customFormat="1" ht="15">
      <c r="A17" s="20">
        <v>40554</v>
      </c>
      <c r="B17" s="7" t="s">
        <v>1354</v>
      </c>
      <c r="C17" s="7" t="s">
        <v>1355</v>
      </c>
      <c r="D17" s="7" t="s">
        <v>1299</v>
      </c>
      <c r="G17" s="19"/>
      <c r="H17" s="108"/>
    </row>
    <row r="18" spans="1:8" s="104" customFormat="1" ht="15">
      <c r="A18" s="20">
        <v>40554</v>
      </c>
      <c r="B18" s="7" t="s">
        <v>1356</v>
      </c>
      <c r="C18" s="7" t="s">
        <v>1357</v>
      </c>
      <c r="D18" s="7" t="s">
        <v>1290</v>
      </c>
      <c r="G18" s="19"/>
      <c r="H18" s="108"/>
    </row>
    <row r="19" spans="1:8" s="104" customFormat="1" ht="15">
      <c r="A19" s="20">
        <v>40557</v>
      </c>
      <c r="B19" s="7" t="s">
        <v>1358</v>
      </c>
      <c r="C19" s="7" t="s">
        <v>1359</v>
      </c>
      <c r="D19" s="7" t="s">
        <v>1290</v>
      </c>
      <c r="G19" s="19"/>
      <c r="H19" s="108"/>
    </row>
    <row r="20" spans="1:8" s="104" customFormat="1" ht="15">
      <c r="A20" s="20">
        <v>40557</v>
      </c>
      <c r="B20" s="7" t="s">
        <v>1347</v>
      </c>
      <c r="C20" s="7" t="s">
        <v>1342</v>
      </c>
      <c r="D20" s="7" t="s">
        <v>1299</v>
      </c>
      <c r="G20" s="19"/>
      <c r="H20" s="108"/>
    </row>
    <row r="21" spans="1:4" s="104" customFormat="1" ht="15">
      <c r="A21" s="20">
        <v>40557</v>
      </c>
      <c r="B21" s="7" t="s">
        <v>1360</v>
      </c>
      <c r="C21" s="7" t="s">
        <v>1361</v>
      </c>
      <c r="D21" s="7" t="s">
        <v>1299</v>
      </c>
    </row>
    <row r="22" spans="1:4" s="104" customFormat="1" ht="15">
      <c r="A22" s="20">
        <v>40557</v>
      </c>
      <c r="B22" s="7" t="s">
        <v>1362</v>
      </c>
      <c r="C22" s="7" t="s">
        <v>1363</v>
      </c>
      <c r="D22" s="7" t="s">
        <v>1315</v>
      </c>
    </row>
    <row r="23" spans="1:4" s="104" customFormat="1" ht="15">
      <c r="A23" s="20">
        <v>40557</v>
      </c>
      <c r="B23" s="7" t="s">
        <v>1347</v>
      </c>
      <c r="C23" s="7" t="s">
        <v>1342</v>
      </c>
      <c r="D23" s="7" t="s">
        <v>1299</v>
      </c>
    </row>
    <row r="24" spans="1:7" s="104" customFormat="1" ht="30">
      <c r="A24" s="20">
        <v>40558</v>
      </c>
      <c r="B24" s="7" t="s">
        <v>1364</v>
      </c>
      <c r="C24" s="7" t="s">
        <v>1365</v>
      </c>
      <c r="D24" s="7" t="s">
        <v>1315</v>
      </c>
      <c r="G24" s="19"/>
    </row>
    <row r="25" spans="1:7" s="104" customFormat="1" ht="15">
      <c r="A25" s="20">
        <v>40558</v>
      </c>
      <c r="B25" s="7" t="s">
        <v>1366</v>
      </c>
      <c r="C25" s="7" t="s">
        <v>1367</v>
      </c>
      <c r="D25" s="7" t="s">
        <v>1299</v>
      </c>
      <c r="G25" s="19"/>
    </row>
    <row r="26" spans="1:7" s="104" customFormat="1" ht="30">
      <c r="A26" s="20" t="s">
        <v>1370</v>
      </c>
      <c r="B26" s="7" t="s">
        <v>1335</v>
      </c>
      <c r="C26" s="7" t="s">
        <v>1380</v>
      </c>
      <c r="D26" s="7" t="s">
        <v>1290</v>
      </c>
      <c r="G26" s="19"/>
    </row>
    <row r="27" spans="1:7" s="104" customFormat="1" ht="15">
      <c r="A27" s="20" t="s">
        <v>1381</v>
      </c>
      <c r="B27" s="7" t="s">
        <v>1382</v>
      </c>
      <c r="C27" s="7" t="s">
        <v>1357</v>
      </c>
      <c r="D27" s="7" t="s">
        <v>1290</v>
      </c>
      <c r="G27" s="19"/>
    </row>
    <row r="28" spans="1:7" s="104" customFormat="1" ht="15">
      <c r="A28" s="20" t="s">
        <v>1381</v>
      </c>
      <c r="B28" s="7" t="s">
        <v>1383</v>
      </c>
      <c r="C28" s="7" t="s">
        <v>1357</v>
      </c>
      <c r="D28" s="7" t="s">
        <v>1290</v>
      </c>
      <c r="G28" s="19"/>
    </row>
    <row r="29" spans="1:7" s="104" customFormat="1" ht="15">
      <c r="A29" s="20" t="s">
        <v>1384</v>
      </c>
      <c r="B29" s="7" t="s">
        <v>1347</v>
      </c>
      <c r="C29" s="7" t="s">
        <v>1342</v>
      </c>
      <c r="D29" s="7" t="s">
        <v>1299</v>
      </c>
      <c r="G29" s="19"/>
    </row>
    <row r="30" spans="1:7" s="104" customFormat="1" ht="15">
      <c r="A30" s="20">
        <v>40563</v>
      </c>
      <c r="B30" s="7" t="s">
        <v>1335</v>
      </c>
      <c r="C30" s="7" t="s">
        <v>1379</v>
      </c>
      <c r="D30" s="7" t="s">
        <v>1290</v>
      </c>
      <c r="G30" s="19"/>
    </row>
    <row r="31" spans="1:7" s="104" customFormat="1" ht="30">
      <c r="A31" s="20">
        <v>40563</v>
      </c>
      <c r="B31" s="7" t="s">
        <v>1451</v>
      </c>
      <c r="C31" s="7" t="s">
        <v>1385</v>
      </c>
      <c r="D31" s="7" t="s">
        <v>1290</v>
      </c>
      <c r="G31" s="19"/>
    </row>
    <row r="32" spans="1:7" s="104" customFormat="1" ht="15">
      <c r="A32" s="20">
        <v>40563</v>
      </c>
      <c r="B32" s="7" t="s">
        <v>1341</v>
      </c>
      <c r="C32" s="7" t="s">
        <v>1367</v>
      </c>
      <c r="D32" s="7" t="s">
        <v>1299</v>
      </c>
      <c r="G32" s="19"/>
    </row>
    <row r="33" spans="1:4" s="104" customFormat="1" ht="15">
      <c r="A33" s="20">
        <v>40567</v>
      </c>
      <c r="B33" s="7" t="s">
        <v>1347</v>
      </c>
      <c r="C33" s="7" t="s">
        <v>1389</v>
      </c>
      <c r="D33" s="7" t="s">
        <v>1290</v>
      </c>
    </row>
    <row r="34" spans="1:4" s="104" customFormat="1" ht="15">
      <c r="A34" s="20">
        <v>40567</v>
      </c>
      <c r="B34" s="7" t="s">
        <v>1390</v>
      </c>
      <c r="C34" s="7" t="s">
        <v>1391</v>
      </c>
      <c r="D34" s="7" t="s">
        <v>1299</v>
      </c>
    </row>
    <row r="35" spans="1:7" s="104" customFormat="1" ht="15">
      <c r="A35" s="20">
        <v>40567</v>
      </c>
      <c r="B35" s="7" t="s">
        <v>1347</v>
      </c>
      <c r="C35" s="7" t="s">
        <v>1392</v>
      </c>
      <c r="D35" s="7" t="s">
        <v>1299</v>
      </c>
      <c r="G35" s="19"/>
    </row>
    <row r="36" spans="1:7" s="104" customFormat="1" ht="15">
      <c r="A36" s="20">
        <v>40567</v>
      </c>
      <c r="B36" s="7" t="s">
        <v>1347</v>
      </c>
      <c r="C36" s="7" t="s">
        <v>1393</v>
      </c>
      <c r="D36" s="7" t="s">
        <v>1290</v>
      </c>
      <c r="G36" s="19"/>
    </row>
    <row r="37" spans="1:7" s="104" customFormat="1" ht="15">
      <c r="A37" s="20">
        <v>40567</v>
      </c>
      <c r="B37" s="7" t="s">
        <v>1347</v>
      </c>
      <c r="C37" s="7" t="s">
        <v>1394</v>
      </c>
      <c r="D37" s="7" t="s">
        <v>1299</v>
      </c>
      <c r="G37" s="19"/>
    </row>
    <row r="38" spans="1:7" s="104" customFormat="1" ht="15">
      <c r="A38" s="20">
        <v>40567</v>
      </c>
      <c r="B38" s="7" t="s">
        <v>1347</v>
      </c>
      <c r="C38" s="7" t="s">
        <v>1395</v>
      </c>
      <c r="D38" s="7" t="s">
        <v>1315</v>
      </c>
      <c r="G38" s="19"/>
    </row>
    <row r="39" spans="1:7" s="104" customFormat="1" ht="30">
      <c r="A39" s="20">
        <v>40567</v>
      </c>
      <c r="B39" s="7" t="s">
        <v>1347</v>
      </c>
      <c r="C39" s="7" t="s">
        <v>1396</v>
      </c>
      <c r="D39" s="7" t="s">
        <v>1299</v>
      </c>
      <c r="G39" s="19"/>
    </row>
    <row r="40" spans="1:7" s="104" customFormat="1" ht="15">
      <c r="A40" s="20">
        <v>40567</v>
      </c>
      <c r="B40" s="7" t="s">
        <v>1347</v>
      </c>
      <c r="C40" s="7" t="s">
        <v>1397</v>
      </c>
      <c r="D40" s="7" t="s">
        <v>1299</v>
      </c>
      <c r="G40" s="19"/>
    </row>
    <row r="41" spans="1:7" s="104" customFormat="1" ht="15">
      <c r="A41" s="20">
        <v>40567</v>
      </c>
      <c r="B41" s="7" t="s">
        <v>1347</v>
      </c>
      <c r="C41" s="7" t="s">
        <v>1398</v>
      </c>
      <c r="D41" s="7" t="s">
        <v>1299</v>
      </c>
      <c r="G41" s="19"/>
    </row>
    <row r="42" spans="1:7" s="104" customFormat="1" ht="15">
      <c r="A42" s="20">
        <v>40567</v>
      </c>
      <c r="B42" s="7" t="s">
        <v>1347</v>
      </c>
      <c r="C42" s="7" t="s">
        <v>1392</v>
      </c>
      <c r="D42" s="7" t="s">
        <v>1299</v>
      </c>
      <c r="G42" s="19"/>
    </row>
    <row r="43" spans="1:7" s="104" customFormat="1" ht="30">
      <c r="A43" s="20">
        <v>40569</v>
      </c>
      <c r="B43" s="7" t="s">
        <v>1399</v>
      </c>
      <c r="C43" s="7" t="s">
        <v>1452</v>
      </c>
      <c r="D43" s="7" t="s">
        <v>1299</v>
      </c>
      <c r="G43" s="19"/>
    </row>
    <row r="44" spans="1:7" s="104" customFormat="1" ht="15">
      <c r="A44" s="20">
        <v>40569</v>
      </c>
      <c r="B44" s="7" t="s">
        <v>1404</v>
      </c>
      <c r="C44" s="7" t="s">
        <v>1405</v>
      </c>
      <c r="D44" s="7" t="s">
        <v>1290</v>
      </c>
      <c r="G44" s="19"/>
    </row>
    <row r="45" spans="1:4" s="104" customFormat="1" ht="15">
      <c r="A45" s="20">
        <v>40572</v>
      </c>
      <c r="B45" s="7" t="s">
        <v>1453</v>
      </c>
      <c r="C45" s="7" t="s">
        <v>1338</v>
      </c>
      <c r="D45" s="7" t="s">
        <v>1315</v>
      </c>
    </row>
    <row r="46" spans="1:4" s="104" customFormat="1" ht="15">
      <c r="A46" s="20">
        <v>40572</v>
      </c>
      <c r="B46" s="7" t="s">
        <v>1406</v>
      </c>
      <c r="C46" s="7" t="s">
        <v>1357</v>
      </c>
      <c r="D46" s="7" t="s">
        <v>1290</v>
      </c>
    </row>
    <row r="47" spans="1:7" s="104" customFormat="1" ht="15">
      <c r="A47" s="20">
        <v>40572</v>
      </c>
      <c r="B47" s="7" t="s">
        <v>1347</v>
      </c>
      <c r="C47" s="7" t="s">
        <v>1357</v>
      </c>
      <c r="D47" s="7" t="s">
        <v>1290</v>
      </c>
      <c r="G47" s="19"/>
    </row>
    <row r="48" spans="1:7" s="104" customFormat="1" ht="15">
      <c r="A48" s="20">
        <v>40572</v>
      </c>
      <c r="B48" s="7" t="s">
        <v>1407</v>
      </c>
      <c r="C48" s="7" t="s">
        <v>1408</v>
      </c>
      <c r="D48" s="7" t="s">
        <v>1299</v>
      </c>
      <c r="G48" s="19"/>
    </row>
    <row r="49" spans="1:7" s="104" customFormat="1" ht="15">
      <c r="A49" s="20">
        <v>40572</v>
      </c>
      <c r="B49" s="7" t="s">
        <v>1347</v>
      </c>
      <c r="C49" s="7" t="s">
        <v>1342</v>
      </c>
      <c r="D49" s="7" t="s">
        <v>1299</v>
      </c>
      <c r="G49" s="19"/>
    </row>
    <row r="50" spans="1:7" s="104" customFormat="1" ht="15">
      <c r="A50" s="20">
        <v>40572</v>
      </c>
      <c r="B50" s="7" t="s">
        <v>1409</v>
      </c>
      <c r="C50" s="7" t="s">
        <v>1338</v>
      </c>
      <c r="D50" s="7" t="s">
        <v>1315</v>
      </c>
      <c r="G50" s="19"/>
    </row>
    <row r="51" spans="1:7" s="104" customFormat="1" ht="15">
      <c r="A51" s="20">
        <v>40572</v>
      </c>
      <c r="B51" s="7" t="s">
        <v>1347</v>
      </c>
      <c r="C51" s="7" t="s">
        <v>1410</v>
      </c>
      <c r="D51" s="7" t="s">
        <v>1299</v>
      </c>
      <c r="G51" s="19"/>
    </row>
    <row r="52" spans="1:7" s="104" customFormat="1" ht="15">
      <c r="A52" s="20">
        <v>40572</v>
      </c>
      <c r="B52" s="7" t="s">
        <v>1347</v>
      </c>
      <c r="C52" s="7" t="s">
        <v>1411</v>
      </c>
      <c r="D52" s="7" t="s">
        <v>1299</v>
      </c>
      <c r="G52" s="19"/>
    </row>
    <row r="53" spans="1:7" s="104" customFormat="1" ht="15">
      <c r="A53" s="20">
        <v>40572</v>
      </c>
      <c r="B53" s="7" t="s">
        <v>1412</v>
      </c>
      <c r="C53" s="7" t="s">
        <v>1367</v>
      </c>
      <c r="D53" s="7" t="s">
        <v>1299</v>
      </c>
      <c r="G53" s="19"/>
    </row>
    <row r="54" spans="1:7" s="104" customFormat="1" ht="15">
      <c r="A54" s="20">
        <v>40574</v>
      </c>
      <c r="B54" s="7" t="s">
        <v>1413</v>
      </c>
      <c r="C54" s="7" t="s">
        <v>1414</v>
      </c>
      <c r="D54" s="7" t="s">
        <v>1315</v>
      </c>
      <c r="G54" s="19"/>
    </row>
    <row r="55" spans="1:7" s="104" customFormat="1" ht="30">
      <c r="A55" s="20">
        <v>40575</v>
      </c>
      <c r="B55" s="7" t="s">
        <v>1350</v>
      </c>
      <c r="C55" s="7" t="s">
        <v>1467</v>
      </c>
      <c r="D55" s="7" t="s">
        <v>1314</v>
      </c>
      <c r="G55" s="19"/>
    </row>
    <row r="56" spans="1:7" s="104" customFormat="1" ht="15">
      <c r="A56" s="20">
        <v>40576</v>
      </c>
      <c r="B56" s="7" t="s">
        <v>505</v>
      </c>
      <c r="C56" s="7" t="s">
        <v>506</v>
      </c>
      <c r="D56" s="7" t="s">
        <v>1290</v>
      </c>
      <c r="G56" s="19"/>
    </row>
    <row r="57" spans="1:7" s="104" customFormat="1" ht="15">
      <c r="A57" s="20">
        <v>40579</v>
      </c>
      <c r="B57" s="7" t="s">
        <v>507</v>
      </c>
      <c r="C57" s="7" t="s">
        <v>508</v>
      </c>
      <c r="D57" s="7" t="s">
        <v>1314</v>
      </c>
      <c r="G57" s="19"/>
    </row>
    <row r="58" spans="1:7" s="104" customFormat="1" ht="75">
      <c r="A58" s="20">
        <v>40579</v>
      </c>
      <c r="B58" s="7" t="s">
        <v>1077</v>
      </c>
      <c r="C58" s="7" t="s">
        <v>1078</v>
      </c>
      <c r="D58" s="7" t="s">
        <v>1303</v>
      </c>
      <c r="G58" s="19"/>
    </row>
    <row r="59" spans="1:7" s="104" customFormat="1" ht="30">
      <c r="A59" s="20">
        <v>40579</v>
      </c>
      <c r="B59" s="7" t="s">
        <v>1350</v>
      </c>
      <c r="C59" s="7" t="s">
        <v>509</v>
      </c>
      <c r="D59" s="7" t="s">
        <v>1290</v>
      </c>
      <c r="G59" s="19"/>
    </row>
    <row r="60" spans="1:7" s="104" customFormat="1" ht="15">
      <c r="A60" s="20">
        <v>40580</v>
      </c>
      <c r="B60" s="7" t="s">
        <v>519</v>
      </c>
      <c r="C60" s="7" t="s">
        <v>520</v>
      </c>
      <c r="D60" s="7" t="s">
        <v>1299</v>
      </c>
      <c r="G60" s="19"/>
    </row>
    <row r="61" spans="1:7" s="104" customFormat="1" ht="15">
      <c r="A61" s="20">
        <v>40580</v>
      </c>
      <c r="B61" s="7" t="s">
        <v>1341</v>
      </c>
      <c r="C61" s="7" t="s">
        <v>510</v>
      </c>
      <c r="D61" s="7" t="s">
        <v>1290</v>
      </c>
      <c r="G61" s="19"/>
    </row>
    <row r="62" spans="1:7" s="104" customFormat="1" ht="15">
      <c r="A62" s="20">
        <v>40581</v>
      </c>
      <c r="B62" s="7" t="s">
        <v>1347</v>
      </c>
      <c r="C62" s="7" t="s">
        <v>1357</v>
      </c>
      <c r="D62" s="7" t="s">
        <v>1290</v>
      </c>
      <c r="G62" s="19"/>
    </row>
    <row r="63" spans="1:7" s="104" customFormat="1" ht="15">
      <c r="A63" s="20">
        <v>40581</v>
      </c>
      <c r="B63" s="7" t="s">
        <v>1347</v>
      </c>
      <c r="C63" s="7" t="s">
        <v>511</v>
      </c>
      <c r="D63" s="7" t="s">
        <v>1290</v>
      </c>
      <c r="G63" s="19"/>
    </row>
    <row r="64" spans="1:7" s="104" customFormat="1" ht="15">
      <c r="A64" s="20">
        <v>40581</v>
      </c>
      <c r="B64" s="7" t="s">
        <v>1382</v>
      </c>
      <c r="C64" s="7" t="s">
        <v>1357</v>
      </c>
      <c r="D64" s="7" t="s">
        <v>1290</v>
      </c>
      <c r="G64" s="19"/>
    </row>
    <row r="65" spans="1:7" s="104" customFormat="1" ht="15">
      <c r="A65" s="20">
        <v>40583</v>
      </c>
      <c r="B65" s="7" t="s">
        <v>512</v>
      </c>
      <c r="C65" s="7" t="s">
        <v>1394</v>
      </c>
      <c r="D65" s="7" t="s">
        <v>1290</v>
      </c>
      <c r="G65" s="19"/>
    </row>
    <row r="66" spans="1:7" s="104" customFormat="1" ht="15">
      <c r="A66" s="20">
        <v>40584</v>
      </c>
      <c r="B66" s="7" t="s">
        <v>513</v>
      </c>
      <c r="C66" s="7" t="s">
        <v>1394</v>
      </c>
      <c r="D66" s="7" t="s">
        <v>1290</v>
      </c>
      <c r="G66" s="19"/>
    </row>
    <row r="67" spans="1:7" s="104" customFormat="1" ht="30">
      <c r="A67" s="20">
        <v>40586</v>
      </c>
      <c r="B67" s="7" t="s">
        <v>1382</v>
      </c>
      <c r="C67" s="7" t="s">
        <v>515</v>
      </c>
      <c r="D67" s="7" t="s">
        <v>1290</v>
      </c>
      <c r="G67" s="19"/>
    </row>
    <row r="68" spans="1:7" s="104" customFormat="1" ht="15">
      <c r="A68" s="20">
        <v>40586</v>
      </c>
      <c r="B68" s="7" t="s">
        <v>516</v>
      </c>
      <c r="C68" s="7" t="s">
        <v>517</v>
      </c>
      <c r="D68" s="7" t="s">
        <v>1314</v>
      </c>
      <c r="G68" s="19"/>
    </row>
    <row r="69" spans="1:7" s="104" customFormat="1" ht="15">
      <c r="A69" s="20">
        <v>40587</v>
      </c>
      <c r="B69" s="7" t="s">
        <v>1382</v>
      </c>
      <c r="C69" s="7" t="s">
        <v>1394</v>
      </c>
      <c r="D69" s="7" t="s">
        <v>1299</v>
      </c>
      <c r="G69" s="19"/>
    </row>
    <row r="70" spans="1:7" s="104" customFormat="1" ht="15">
      <c r="A70" s="20">
        <v>40587</v>
      </c>
      <c r="B70" s="7" t="s">
        <v>1075</v>
      </c>
      <c r="C70" s="7" t="s">
        <v>518</v>
      </c>
      <c r="D70" s="7" t="s">
        <v>1315</v>
      </c>
      <c r="G70" s="19"/>
    </row>
    <row r="71" spans="1:7" s="104" customFormat="1" ht="30">
      <c r="A71" s="20">
        <v>40590</v>
      </c>
      <c r="B71" s="7" t="s">
        <v>525</v>
      </c>
      <c r="C71" s="7" t="s">
        <v>521</v>
      </c>
      <c r="D71" s="7" t="s">
        <v>1315</v>
      </c>
      <c r="G71" s="19"/>
    </row>
    <row r="72" spans="1:7" s="104" customFormat="1" ht="30">
      <c r="A72" s="20">
        <v>40590</v>
      </c>
      <c r="B72" s="7" t="s">
        <v>525</v>
      </c>
      <c r="C72" s="7" t="s">
        <v>522</v>
      </c>
      <c r="D72" s="7" t="s">
        <v>1314</v>
      </c>
      <c r="G72" s="19"/>
    </row>
    <row r="73" spans="1:7" s="104" customFormat="1" ht="30">
      <c r="A73" s="20">
        <v>40590</v>
      </c>
      <c r="B73" s="7" t="s">
        <v>523</v>
      </c>
      <c r="C73" s="7" t="s">
        <v>524</v>
      </c>
      <c r="D73" s="7" t="s">
        <v>1314</v>
      </c>
      <c r="G73" s="19"/>
    </row>
    <row r="74" spans="1:7" s="104" customFormat="1" ht="30">
      <c r="A74" s="20">
        <v>40590</v>
      </c>
      <c r="B74" s="7" t="s">
        <v>526</v>
      </c>
      <c r="C74" s="7" t="s">
        <v>1076</v>
      </c>
      <c r="D74" s="7" t="s">
        <v>1315</v>
      </c>
      <c r="G74" s="19"/>
    </row>
    <row r="75" spans="1:7" s="104" customFormat="1" ht="15">
      <c r="A75" s="20">
        <v>40590</v>
      </c>
      <c r="B75" s="7" t="s">
        <v>527</v>
      </c>
      <c r="C75" s="7" t="s">
        <v>528</v>
      </c>
      <c r="D75" s="7" t="s">
        <v>1299</v>
      </c>
      <c r="G75" s="19"/>
    </row>
    <row r="76" spans="1:7" s="104" customFormat="1" ht="15">
      <c r="A76" s="20">
        <v>40590</v>
      </c>
      <c r="B76" s="7" t="s">
        <v>529</v>
      </c>
      <c r="C76" s="7" t="s">
        <v>530</v>
      </c>
      <c r="D76" s="7" t="s">
        <v>1299</v>
      </c>
      <c r="G76" s="19"/>
    </row>
    <row r="77" spans="1:7" s="104" customFormat="1" ht="30">
      <c r="A77" s="20">
        <v>40590</v>
      </c>
      <c r="B77" s="7" t="s">
        <v>531</v>
      </c>
      <c r="C77" s="7" t="s">
        <v>532</v>
      </c>
      <c r="D77" s="7" t="s">
        <v>1314</v>
      </c>
      <c r="G77" s="19"/>
    </row>
    <row r="78" spans="1:7" s="104" customFormat="1" ht="15">
      <c r="A78" s="20">
        <v>40591</v>
      </c>
      <c r="B78" s="7" t="s">
        <v>1347</v>
      </c>
      <c r="C78" s="7" t="s">
        <v>533</v>
      </c>
      <c r="D78" s="7" t="s">
        <v>1315</v>
      </c>
      <c r="G78" s="19"/>
    </row>
    <row r="79" spans="1:7" s="104" customFormat="1" ht="30">
      <c r="A79" s="20">
        <v>40593</v>
      </c>
      <c r="B79" s="7" t="s">
        <v>534</v>
      </c>
      <c r="C79" s="7" t="s">
        <v>539</v>
      </c>
      <c r="D79" s="7" t="s">
        <v>1290</v>
      </c>
      <c r="G79" s="19"/>
    </row>
    <row r="80" spans="1:7" s="104" customFormat="1" ht="15">
      <c r="A80" s="20">
        <v>40594</v>
      </c>
      <c r="B80" s="7" t="s">
        <v>535</v>
      </c>
      <c r="C80" s="7" t="s">
        <v>536</v>
      </c>
      <c r="D80" s="7" t="s">
        <v>1299</v>
      </c>
      <c r="G80" s="19"/>
    </row>
    <row r="81" spans="1:7" s="104" customFormat="1" ht="30">
      <c r="A81" s="20">
        <v>40594</v>
      </c>
      <c r="B81" s="7" t="s">
        <v>1382</v>
      </c>
      <c r="C81" s="7" t="s">
        <v>544</v>
      </c>
      <c r="D81" s="7" t="s">
        <v>1290</v>
      </c>
      <c r="G81" s="19"/>
    </row>
    <row r="82" spans="1:7" s="104" customFormat="1" ht="15">
      <c r="A82" s="20">
        <v>40595</v>
      </c>
      <c r="B82" s="7" t="s">
        <v>541</v>
      </c>
      <c r="C82" s="7" t="s">
        <v>542</v>
      </c>
      <c r="D82" s="7" t="s">
        <v>1290</v>
      </c>
      <c r="G82" s="19"/>
    </row>
    <row r="83" spans="1:7" s="104" customFormat="1" ht="15">
      <c r="A83" s="20">
        <v>40598</v>
      </c>
      <c r="B83" s="7" t="s">
        <v>543</v>
      </c>
      <c r="C83" s="7" t="s">
        <v>528</v>
      </c>
      <c r="D83" s="7" t="s">
        <v>1299</v>
      </c>
      <c r="G83" s="19"/>
    </row>
    <row r="84" spans="1:7" s="104" customFormat="1" ht="15">
      <c r="A84" s="20">
        <v>40600</v>
      </c>
      <c r="B84" s="7" t="s">
        <v>543</v>
      </c>
      <c r="C84" s="7" t="s">
        <v>528</v>
      </c>
      <c r="D84" s="7" t="s">
        <v>1299</v>
      </c>
      <c r="G84" s="19"/>
    </row>
    <row r="85" spans="1:7" s="104" customFormat="1" ht="15">
      <c r="A85" s="20">
        <v>40600</v>
      </c>
      <c r="B85" s="7" t="s">
        <v>1347</v>
      </c>
      <c r="C85" s="7" t="s">
        <v>1079</v>
      </c>
      <c r="D85" s="7" t="s">
        <v>1315</v>
      </c>
      <c r="G85" s="19"/>
    </row>
    <row r="86" spans="1:7" s="104" customFormat="1" ht="15">
      <c r="A86" s="20">
        <v>40600</v>
      </c>
      <c r="B86" s="7" t="s">
        <v>1347</v>
      </c>
      <c r="C86" s="7" t="s">
        <v>1080</v>
      </c>
      <c r="D86" s="7" t="s">
        <v>1290</v>
      </c>
      <c r="G86" s="19"/>
    </row>
    <row r="87" spans="1:7" s="104" customFormat="1" ht="15">
      <c r="A87" s="20">
        <v>40600</v>
      </c>
      <c r="B87" s="7" t="s">
        <v>1347</v>
      </c>
      <c r="C87" s="7" t="s">
        <v>1081</v>
      </c>
      <c r="D87" s="7" t="s">
        <v>1290</v>
      </c>
      <c r="G87" s="19"/>
    </row>
    <row r="88" spans="1:7" s="104" customFormat="1" ht="15">
      <c r="A88" s="20">
        <v>40602</v>
      </c>
      <c r="B88" s="7" t="s">
        <v>1341</v>
      </c>
      <c r="C88" s="7" t="s">
        <v>1082</v>
      </c>
      <c r="D88" s="7" t="s">
        <v>1299</v>
      </c>
      <c r="G88" s="19"/>
    </row>
    <row r="89" spans="1:7" s="104" customFormat="1" ht="15">
      <c r="A89" s="20">
        <v>40602</v>
      </c>
      <c r="B89" s="7" t="s">
        <v>1347</v>
      </c>
      <c r="C89" s="7" t="s">
        <v>1083</v>
      </c>
      <c r="D89" s="7" t="s">
        <v>1314</v>
      </c>
      <c r="G89" s="19"/>
    </row>
    <row r="90" spans="1:7" s="104" customFormat="1" ht="15">
      <c r="A90" s="20">
        <v>40602</v>
      </c>
      <c r="B90" s="7" t="s">
        <v>1084</v>
      </c>
      <c r="C90" s="7" t="s">
        <v>1085</v>
      </c>
      <c r="D90" s="7" t="s">
        <v>1299</v>
      </c>
      <c r="G90" s="19"/>
    </row>
    <row r="91" spans="1:7" s="104" customFormat="1" ht="15">
      <c r="A91" s="20">
        <v>40605</v>
      </c>
      <c r="B91" s="7" t="s">
        <v>1335</v>
      </c>
      <c r="C91" s="7" t="s">
        <v>1379</v>
      </c>
      <c r="D91" s="7" t="s">
        <v>1290</v>
      </c>
      <c r="G91" s="19"/>
    </row>
    <row r="92" spans="1:7" s="104" customFormat="1" ht="75">
      <c r="A92" s="20">
        <v>40606</v>
      </c>
      <c r="B92" s="7" t="s">
        <v>1077</v>
      </c>
      <c r="C92" s="7" t="s">
        <v>1528</v>
      </c>
      <c r="D92" s="7" t="s">
        <v>1303</v>
      </c>
      <c r="G92" s="19"/>
    </row>
    <row r="93" spans="1:7" s="104" customFormat="1" ht="30">
      <c r="A93" s="20">
        <v>40610</v>
      </c>
      <c r="B93" s="7" t="s">
        <v>1152</v>
      </c>
      <c r="C93" s="7" t="s">
        <v>1153</v>
      </c>
      <c r="D93" s="7" t="s">
        <v>1314</v>
      </c>
      <c r="G93" s="19"/>
    </row>
    <row r="94" spans="1:7" s="104" customFormat="1" ht="30">
      <c r="A94" s="20">
        <v>40611</v>
      </c>
      <c r="B94" s="7" t="s">
        <v>1086</v>
      </c>
      <c r="C94" s="7" t="s">
        <v>1134</v>
      </c>
      <c r="D94" s="7" t="s">
        <v>1314</v>
      </c>
      <c r="G94" s="19"/>
    </row>
    <row r="95" spans="1:7" s="104" customFormat="1" ht="15">
      <c r="A95" s="20">
        <v>40611</v>
      </c>
      <c r="B95" s="7" t="s">
        <v>1087</v>
      </c>
      <c r="C95" s="7" t="s">
        <v>1088</v>
      </c>
      <c r="D95" s="7" t="s">
        <v>1290</v>
      </c>
      <c r="G95" s="19"/>
    </row>
    <row r="96" spans="1:7" s="104" customFormat="1" ht="15">
      <c r="A96" s="20">
        <v>40611</v>
      </c>
      <c r="B96" s="7" t="s">
        <v>1341</v>
      </c>
      <c r="C96" s="7" t="s">
        <v>1089</v>
      </c>
      <c r="D96" s="7" t="s">
        <v>1314</v>
      </c>
      <c r="G96" s="19"/>
    </row>
    <row r="97" spans="1:7" s="104" customFormat="1" ht="30">
      <c r="A97" s="20">
        <v>40611</v>
      </c>
      <c r="B97" s="7" t="s">
        <v>1090</v>
      </c>
      <c r="C97" s="7" t="s">
        <v>1091</v>
      </c>
      <c r="D97" s="7" t="s">
        <v>1290</v>
      </c>
      <c r="G97" s="19"/>
    </row>
    <row r="98" spans="1:7" s="104" customFormat="1" ht="15">
      <c r="A98" s="20">
        <v>40611</v>
      </c>
      <c r="B98" s="7" t="s">
        <v>1347</v>
      </c>
      <c r="C98" s="7" t="s">
        <v>1092</v>
      </c>
      <c r="D98" s="7" t="s">
        <v>1299</v>
      </c>
      <c r="G98" s="19"/>
    </row>
    <row r="99" spans="1:7" s="104" customFormat="1" ht="15">
      <c r="A99" s="20">
        <v>40616</v>
      </c>
      <c r="B99" s="7" t="s">
        <v>1093</v>
      </c>
      <c r="C99" s="7" t="s">
        <v>1094</v>
      </c>
      <c r="D99" s="7" t="s">
        <v>1307</v>
      </c>
      <c r="G99" s="19"/>
    </row>
    <row r="100" spans="1:7" s="104" customFormat="1" ht="15">
      <c r="A100" s="20">
        <v>40616</v>
      </c>
      <c r="B100" s="7" t="s">
        <v>1095</v>
      </c>
      <c r="C100" s="7" t="s">
        <v>1096</v>
      </c>
      <c r="D100" s="7" t="s">
        <v>1315</v>
      </c>
      <c r="G100" s="19"/>
    </row>
    <row r="101" spans="1:7" s="104" customFormat="1" ht="15">
      <c r="A101" s="20">
        <v>40622</v>
      </c>
      <c r="B101" s="7" t="s">
        <v>1347</v>
      </c>
      <c r="C101" s="7" t="s">
        <v>1097</v>
      </c>
      <c r="D101" s="7" t="s">
        <v>1290</v>
      </c>
      <c r="G101" s="19"/>
    </row>
    <row r="102" spans="1:7" s="104" customFormat="1" ht="45">
      <c r="A102" s="20">
        <v>40624</v>
      </c>
      <c r="B102" s="7" t="s">
        <v>1098</v>
      </c>
      <c r="C102" s="7" t="s">
        <v>1099</v>
      </c>
      <c r="D102" s="7" t="s">
        <v>1299</v>
      </c>
      <c r="G102" s="19"/>
    </row>
    <row r="103" spans="1:7" s="104" customFormat="1" ht="15">
      <c r="A103" s="20">
        <v>40628</v>
      </c>
      <c r="B103" s="7" t="s">
        <v>1100</v>
      </c>
      <c r="C103" s="7" t="s">
        <v>1101</v>
      </c>
      <c r="D103" s="7" t="s">
        <v>1290</v>
      </c>
      <c r="G103" s="19"/>
    </row>
    <row r="104" spans="1:7" s="104" customFormat="1" ht="15">
      <c r="A104" s="20">
        <v>40629</v>
      </c>
      <c r="B104" s="7" t="s">
        <v>1102</v>
      </c>
      <c r="C104" s="7" t="s">
        <v>1103</v>
      </c>
      <c r="D104" s="7" t="s">
        <v>1307</v>
      </c>
      <c r="G104" s="19"/>
    </row>
    <row r="105" spans="1:7" s="104" customFormat="1" ht="15">
      <c r="A105" s="20">
        <v>40629</v>
      </c>
      <c r="B105" s="7" t="s">
        <v>1104</v>
      </c>
      <c r="C105" s="7" t="s">
        <v>1105</v>
      </c>
      <c r="D105" s="7" t="s">
        <v>1307</v>
      </c>
      <c r="G105" s="19"/>
    </row>
    <row r="106" spans="1:7" s="104" customFormat="1" ht="15">
      <c r="A106" s="20">
        <v>40629</v>
      </c>
      <c r="B106" s="7" t="s">
        <v>1347</v>
      </c>
      <c r="C106" s="7" t="s">
        <v>1105</v>
      </c>
      <c r="D106" s="7" t="s">
        <v>1307</v>
      </c>
      <c r="G106" s="19"/>
    </row>
    <row r="107" spans="1:7" s="104" customFormat="1" ht="15">
      <c r="A107" s="20">
        <v>40629</v>
      </c>
      <c r="B107" s="7" t="s">
        <v>1347</v>
      </c>
      <c r="C107" s="7" t="s">
        <v>1106</v>
      </c>
      <c r="D107" s="7" t="s">
        <v>1299</v>
      </c>
      <c r="G107" s="19"/>
    </row>
    <row r="108" spans="1:7" s="104" customFormat="1" ht="15">
      <c r="A108" s="20">
        <v>40632</v>
      </c>
      <c r="B108" s="7" t="s">
        <v>1122</v>
      </c>
      <c r="C108" s="7" t="s">
        <v>1123</v>
      </c>
      <c r="D108" s="7" t="s">
        <v>1299</v>
      </c>
      <c r="G108" s="19"/>
    </row>
    <row r="109" spans="1:7" s="104" customFormat="1" ht="45">
      <c r="A109" s="20">
        <v>40634</v>
      </c>
      <c r="B109" s="7" t="s">
        <v>1350</v>
      </c>
      <c r="C109" s="7" t="s">
        <v>1496</v>
      </c>
      <c r="D109" s="7" t="s">
        <v>1315</v>
      </c>
      <c r="G109" s="19"/>
    </row>
    <row r="110" spans="1:7" s="104" customFormat="1" ht="15">
      <c r="A110" s="20">
        <v>40635</v>
      </c>
      <c r="B110" s="7" t="s">
        <v>1497</v>
      </c>
      <c r="C110" s="7" t="s">
        <v>1361</v>
      </c>
      <c r="D110" s="7" t="s">
        <v>1299</v>
      </c>
      <c r="G110" s="19"/>
    </row>
    <row r="111" spans="1:7" s="104" customFormat="1" ht="15">
      <c r="A111" s="20">
        <v>40636</v>
      </c>
      <c r="B111" s="7" t="s">
        <v>1498</v>
      </c>
      <c r="C111" s="7" t="s">
        <v>1357</v>
      </c>
      <c r="D111" s="7" t="s">
        <v>1290</v>
      </c>
      <c r="G111" s="19"/>
    </row>
    <row r="112" spans="1:7" s="104" customFormat="1" ht="15">
      <c r="A112" s="20">
        <v>40636</v>
      </c>
      <c r="B112" s="7" t="s">
        <v>1347</v>
      </c>
      <c r="C112" s="7" t="s">
        <v>1499</v>
      </c>
      <c r="D112" s="7" t="s">
        <v>1290</v>
      </c>
      <c r="G112" s="19"/>
    </row>
    <row r="113" spans="1:4" s="104" customFormat="1" ht="15">
      <c r="A113" s="20">
        <v>40637</v>
      </c>
      <c r="B113" s="7" t="s">
        <v>1500</v>
      </c>
      <c r="C113" s="7" t="s">
        <v>1501</v>
      </c>
      <c r="D113" s="7" t="s">
        <v>1314</v>
      </c>
    </row>
    <row r="114" spans="1:4" s="104" customFormat="1" ht="15">
      <c r="A114" s="20">
        <v>40638</v>
      </c>
      <c r="B114" s="7" t="s">
        <v>1502</v>
      </c>
      <c r="C114" s="7" t="s">
        <v>521</v>
      </c>
      <c r="D114" s="7" t="s">
        <v>1315</v>
      </c>
    </row>
    <row r="115" spans="1:4" s="104" customFormat="1" ht="15">
      <c r="A115" s="20">
        <v>40638</v>
      </c>
      <c r="B115" s="7" t="s">
        <v>1503</v>
      </c>
      <c r="C115" s="7" t="s">
        <v>1504</v>
      </c>
      <c r="D115" s="7" t="s">
        <v>1290</v>
      </c>
    </row>
    <row r="116" spans="1:4" s="104" customFormat="1" ht="15">
      <c r="A116" s="20">
        <v>40638</v>
      </c>
      <c r="B116" s="7" t="s">
        <v>1505</v>
      </c>
      <c r="C116" s="7" t="s">
        <v>1506</v>
      </c>
      <c r="D116" s="7" t="s">
        <v>1290</v>
      </c>
    </row>
    <row r="117" spans="1:4" s="104" customFormat="1" ht="75">
      <c r="A117" s="20">
        <v>40639</v>
      </c>
      <c r="B117" s="7" t="s">
        <v>1077</v>
      </c>
      <c r="C117" s="7" t="s">
        <v>1527</v>
      </c>
      <c r="D117" s="7" t="s">
        <v>1303</v>
      </c>
    </row>
    <row r="118" spans="1:4" s="104" customFormat="1" ht="15">
      <c r="A118" s="20">
        <v>40639</v>
      </c>
      <c r="B118" s="7" t="s">
        <v>1507</v>
      </c>
      <c r="C118" s="7" t="s">
        <v>1508</v>
      </c>
      <c r="D118" s="7" t="s">
        <v>1290</v>
      </c>
    </row>
    <row r="119" spans="1:4" s="104" customFormat="1" ht="15">
      <c r="A119" s="20">
        <v>40640</v>
      </c>
      <c r="B119" s="7" t="s">
        <v>1347</v>
      </c>
      <c r="C119" s="7" t="s">
        <v>1509</v>
      </c>
      <c r="D119" s="7" t="s">
        <v>1299</v>
      </c>
    </row>
    <row r="120" spans="1:4" s="104" customFormat="1" ht="15">
      <c r="A120" s="20">
        <v>40640</v>
      </c>
      <c r="B120" s="7" t="s">
        <v>1510</v>
      </c>
      <c r="C120" s="7" t="s">
        <v>1501</v>
      </c>
      <c r="D120" s="7" t="s">
        <v>1314</v>
      </c>
    </row>
    <row r="121" spans="1:4" s="104" customFormat="1" ht="30">
      <c r="A121" s="20">
        <v>40643</v>
      </c>
      <c r="B121" s="7" t="s">
        <v>1511</v>
      </c>
      <c r="C121" s="7" t="s">
        <v>1512</v>
      </c>
      <c r="D121" s="7" t="s">
        <v>1314</v>
      </c>
    </row>
    <row r="122" spans="1:4" s="104" customFormat="1" ht="15">
      <c r="A122" s="20">
        <v>40643</v>
      </c>
      <c r="B122" s="7" t="s">
        <v>1347</v>
      </c>
      <c r="C122" s="7" t="s">
        <v>1508</v>
      </c>
      <c r="D122" s="7" t="s">
        <v>1290</v>
      </c>
    </row>
    <row r="123" spans="1:4" s="104" customFormat="1" ht="15">
      <c r="A123" s="20">
        <v>40643</v>
      </c>
      <c r="B123" s="7" t="s">
        <v>1347</v>
      </c>
      <c r="C123" s="7" t="s">
        <v>1513</v>
      </c>
      <c r="D123" s="7" t="s">
        <v>1290</v>
      </c>
    </row>
    <row r="124" spans="1:4" s="104" customFormat="1" ht="15">
      <c r="A124" s="20">
        <v>40645</v>
      </c>
      <c r="B124" s="7" t="s">
        <v>1514</v>
      </c>
      <c r="C124" s="7" t="s">
        <v>1515</v>
      </c>
      <c r="D124" s="7" t="s">
        <v>1314</v>
      </c>
    </row>
    <row r="125" spans="1:4" s="104" customFormat="1" ht="15">
      <c r="A125" s="20">
        <v>40645</v>
      </c>
      <c r="B125" s="7" t="s">
        <v>1516</v>
      </c>
      <c r="C125" s="7" t="s">
        <v>1508</v>
      </c>
      <c r="D125" s="7" t="s">
        <v>1290</v>
      </c>
    </row>
    <row r="126" spans="1:4" s="104" customFormat="1" ht="15">
      <c r="A126" s="20">
        <v>40646</v>
      </c>
      <c r="B126" s="7" t="s">
        <v>543</v>
      </c>
      <c r="C126" s="7" t="s">
        <v>1508</v>
      </c>
      <c r="D126" s="7" t="s">
        <v>1290</v>
      </c>
    </row>
    <row r="127" spans="1:4" s="104" customFormat="1" ht="15">
      <c r="A127" s="20">
        <v>40646</v>
      </c>
      <c r="B127" s="7" t="s">
        <v>1517</v>
      </c>
      <c r="C127" s="7" t="s">
        <v>1518</v>
      </c>
      <c r="D127" s="7" t="s">
        <v>1299</v>
      </c>
    </row>
    <row r="128" spans="1:4" s="104" customFormat="1" ht="15">
      <c r="A128" s="20">
        <v>40646</v>
      </c>
      <c r="B128" s="7" t="s">
        <v>1347</v>
      </c>
      <c r="C128" s="7" t="s">
        <v>1519</v>
      </c>
      <c r="D128" s="7" t="s">
        <v>1290</v>
      </c>
    </row>
    <row r="129" spans="1:4" s="104" customFormat="1" ht="15">
      <c r="A129" s="20">
        <v>40648</v>
      </c>
      <c r="B129" s="7" t="s">
        <v>1533</v>
      </c>
      <c r="C129" s="7" t="s">
        <v>1357</v>
      </c>
      <c r="D129" s="7" t="s">
        <v>1290</v>
      </c>
    </row>
    <row r="130" spans="1:4" s="104" customFormat="1" ht="15">
      <c r="A130" s="20">
        <v>40648</v>
      </c>
      <c r="B130" s="7" t="s">
        <v>1543</v>
      </c>
      <c r="C130" s="7" t="s">
        <v>1544</v>
      </c>
      <c r="D130" s="7" t="s">
        <v>1299</v>
      </c>
    </row>
    <row r="131" spans="1:4" s="104" customFormat="1" ht="15">
      <c r="A131" s="20">
        <v>40648</v>
      </c>
      <c r="B131" s="7" t="s">
        <v>1534</v>
      </c>
      <c r="C131" s="7" t="s">
        <v>1357</v>
      </c>
      <c r="D131" s="7" t="s">
        <v>1290</v>
      </c>
    </row>
    <row r="132" spans="1:4" s="104" customFormat="1" ht="15">
      <c r="A132" s="20">
        <v>40649</v>
      </c>
      <c r="B132" s="7" t="s">
        <v>543</v>
      </c>
      <c r="C132" s="7" t="s">
        <v>1357</v>
      </c>
      <c r="D132" s="7" t="s">
        <v>1290</v>
      </c>
    </row>
    <row r="133" spans="1:4" s="104" customFormat="1" ht="15">
      <c r="A133" s="20">
        <v>40649</v>
      </c>
      <c r="B133" s="7" t="s">
        <v>1347</v>
      </c>
      <c r="C133" s="7" t="s">
        <v>1535</v>
      </c>
      <c r="D133" s="7" t="s">
        <v>1290</v>
      </c>
    </row>
    <row r="134" spans="1:4" s="104" customFormat="1" ht="15">
      <c r="A134" s="20">
        <v>40651</v>
      </c>
      <c r="B134" s="7" t="s">
        <v>1536</v>
      </c>
      <c r="C134" s="7" t="s">
        <v>1537</v>
      </c>
      <c r="D134" s="7" t="s">
        <v>1299</v>
      </c>
    </row>
    <row r="135" spans="1:4" s="104" customFormat="1" ht="15">
      <c r="A135" s="20">
        <v>40652</v>
      </c>
      <c r="B135" s="7" t="s">
        <v>1547</v>
      </c>
      <c r="C135" s="7" t="s">
        <v>1548</v>
      </c>
      <c r="D135" s="7" t="s">
        <v>1314</v>
      </c>
    </row>
    <row r="136" spans="1:4" s="104" customFormat="1" ht="15">
      <c r="A136" s="20">
        <v>40652</v>
      </c>
      <c r="B136" s="7" t="s">
        <v>1538</v>
      </c>
      <c r="C136" s="7" t="s">
        <v>1539</v>
      </c>
      <c r="D136" s="7" t="s">
        <v>1299</v>
      </c>
    </row>
    <row r="137" spans="1:4" s="104" customFormat="1" ht="30">
      <c r="A137" s="20">
        <v>40652</v>
      </c>
      <c r="B137" s="7" t="s">
        <v>1347</v>
      </c>
      <c r="C137" s="7" t="s">
        <v>1540</v>
      </c>
      <c r="D137" s="7" t="s">
        <v>1290</v>
      </c>
    </row>
    <row r="138" spans="1:4" s="104" customFormat="1" ht="30">
      <c r="A138" s="20">
        <v>40653</v>
      </c>
      <c r="B138" s="7" t="s">
        <v>1347</v>
      </c>
      <c r="C138" s="7" t="s">
        <v>1541</v>
      </c>
      <c r="D138" s="7" t="s">
        <v>1299</v>
      </c>
    </row>
    <row r="139" spans="1:4" s="104" customFormat="1" ht="15">
      <c r="A139" s="20">
        <v>40653</v>
      </c>
      <c r="B139" s="7" t="s">
        <v>1347</v>
      </c>
      <c r="C139" s="7" t="s">
        <v>1357</v>
      </c>
      <c r="D139" s="7" t="s">
        <v>1290</v>
      </c>
    </row>
    <row r="140" spans="1:4" s="104" customFormat="1" ht="15">
      <c r="A140" s="20">
        <v>40653</v>
      </c>
      <c r="B140" s="7" t="s">
        <v>1347</v>
      </c>
      <c r="C140" s="7" t="s">
        <v>1542</v>
      </c>
      <c r="D140" s="7" t="s">
        <v>1314</v>
      </c>
    </row>
    <row r="141" spans="1:4" s="104" customFormat="1" ht="15">
      <c r="A141" s="20">
        <v>40653</v>
      </c>
      <c r="B141" s="7" t="s">
        <v>1545</v>
      </c>
      <c r="C141" s="7" t="s">
        <v>1546</v>
      </c>
      <c r="D141" s="7" t="s">
        <v>1314</v>
      </c>
    </row>
    <row r="142" spans="1:4" s="104" customFormat="1" ht="15">
      <c r="A142" s="20">
        <v>40655</v>
      </c>
      <c r="B142" s="7" t="s">
        <v>1550</v>
      </c>
      <c r="C142" s="7" t="s">
        <v>1551</v>
      </c>
      <c r="D142" s="7" t="s">
        <v>1314</v>
      </c>
    </row>
    <row r="143" spans="1:4" s="104" customFormat="1" ht="15">
      <c r="A143" s="20">
        <v>40655</v>
      </c>
      <c r="B143" s="7" t="s">
        <v>1347</v>
      </c>
      <c r="C143" s="7" t="s">
        <v>1357</v>
      </c>
      <c r="D143" s="7" t="s">
        <v>1290</v>
      </c>
    </row>
    <row r="144" spans="1:4" s="104" customFormat="1" ht="30">
      <c r="A144" s="20">
        <v>40655</v>
      </c>
      <c r="B144" s="7" t="s">
        <v>1077</v>
      </c>
      <c r="C144" s="7" t="s">
        <v>1552</v>
      </c>
      <c r="D144" s="7" t="s">
        <v>1315</v>
      </c>
    </row>
    <row r="145" spans="1:4" s="104" customFormat="1" ht="30">
      <c r="A145" s="20">
        <v>40655</v>
      </c>
      <c r="B145" s="7" t="s">
        <v>1347</v>
      </c>
      <c r="C145" s="7" t="s">
        <v>1553</v>
      </c>
      <c r="D145" s="7" t="s">
        <v>1315</v>
      </c>
    </row>
    <row r="146" spans="1:4" s="104" customFormat="1" ht="30">
      <c r="A146" s="20">
        <v>40657</v>
      </c>
      <c r="B146" s="7" t="s">
        <v>1347</v>
      </c>
      <c r="C146" s="7" t="s">
        <v>1554</v>
      </c>
      <c r="D146" s="7" t="s">
        <v>1315</v>
      </c>
    </row>
    <row r="147" spans="1:4" s="104" customFormat="1" ht="15">
      <c r="A147" s="20">
        <v>40657</v>
      </c>
      <c r="B147" s="7" t="s">
        <v>1347</v>
      </c>
      <c r="C147" s="7" t="s">
        <v>1555</v>
      </c>
      <c r="D147" s="7" t="s">
        <v>1290</v>
      </c>
    </row>
    <row r="148" spans="1:4" s="104" customFormat="1" ht="15">
      <c r="A148" s="20">
        <v>40657</v>
      </c>
      <c r="B148" s="7" t="s">
        <v>1347</v>
      </c>
      <c r="C148" s="7" t="s">
        <v>1342</v>
      </c>
      <c r="D148" s="7" t="s">
        <v>1299</v>
      </c>
    </row>
    <row r="149" spans="1:4" s="104" customFormat="1" ht="15">
      <c r="A149" s="20">
        <v>40657</v>
      </c>
      <c r="B149" s="7" t="s">
        <v>1347</v>
      </c>
      <c r="C149" s="7" t="s">
        <v>1556</v>
      </c>
      <c r="D149" s="7" t="s">
        <v>1299</v>
      </c>
    </row>
    <row r="150" spans="1:4" s="104" customFormat="1" ht="15">
      <c r="A150" s="20">
        <v>40657</v>
      </c>
      <c r="B150" s="7" t="s">
        <v>1557</v>
      </c>
      <c r="C150" s="7" t="s">
        <v>1560</v>
      </c>
      <c r="D150" s="7" t="s">
        <v>1320</v>
      </c>
    </row>
    <row r="151" spans="1:4" s="104" customFormat="1" ht="30">
      <c r="A151" s="20">
        <v>40657</v>
      </c>
      <c r="B151" s="7" t="s">
        <v>1558</v>
      </c>
      <c r="C151" s="7" t="s">
        <v>1559</v>
      </c>
      <c r="D151" s="7" t="s">
        <v>1290</v>
      </c>
    </row>
    <row r="152" spans="1:4" s="104" customFormat="1" ht="15">
      <c r="A152" s="20">
        <v>40659</v>
      </c>
      <c r="B152" s="7" t="s">
        <v>1578</v>
      </c>
      <c r="C152" s="7" t="s">
        <v>1577</v>
      </c>
      <c r="D152" s="7" t="s">
        <v>1290</v>
      </c>
    </row>
    <row r="153" spans="1:4" s="104" customFormat="1" ht="30">
      <c r="A153" s="20">
        <v>40660</v>
      </c>
      <c r="B153" s="7" t="s">
        <v>1583</v>
      </c>
      <c r="C153" s="7" t="s">
        <v>1584</v>
      </c>
      <c r="D153" s="7" t="s">
        <v>1290</v>
      </c>
    </row>
    <row r="154" spans="1:4" s="104" customFormat="1" ht="15">
      <c r="A154" s="20">
        <v>40661</v>
      </c>
      <c r="B154" s="7" t="s">
        <v>1581</v>
      </c>
      <c r="C154" s="7" t="s">
        <v>1580</v>
      </c>
      <c r="D154" s="7" t="s">
        <v>1320</v>
      </c>
    </row>
    <row r="155" spans="1:4" s="104" customFormat="1" ht="15">
      <c r="A155" s="20">
        <v>40661</v>
      </c>
      <c r="B155" s="7" t="s">
        <v>1579</v>
      </c>
      <c r="C155" s="7" t="s">
        <v>1582</v>
      </c>
      <c r="D155" s="7" t="s">
        <v>1320</v>
      </c>
    </row>
    <row r="156" spans="1:4" s="104" customFormat="1" ht="15">
      <c r="A156" s="20" t="s">
        <v>1575</v>
      </c>
      <c r="B156" s="7" t="s">
        <v>1576</v>
      </c>
      <c r="C156" s="7" t="s">
        <v>1101</v>
      </c>
      <c r="D156" s="7" t="s">
        <v>1290</v>
      </c>
    </row>
    <row r="157" spans="1:4" s="104" customFormat="1" ht="15">
      <c r="A157" s="20" t="s">
        <v>1585</v>
      </c>
      <c r="B157" s="7" t="s">
        <v>1586</v>
      </c>
      <c r="C157" s="7" t="s">
        <v>1357</v>
      </c>
      <c r="D157" s="7" t="s">
        <v>1290</v>
      </c>
    </row>
    <row r="158" spans="1:4" s="104" customFormat="1" ht="75">
      <c r="A158" s="20" t="s">
        <v>1601</v>
      </c>
      <c r="B158" s="7" t="s">
        <v>1077</v>
      </c>
      <c r="C158" s="7" t="s">
        <v>1602</v>
      </c>
      <c r="D158" s="7" t="s">
        <v>1303</v>
      </c>
    </row>
    <row r="159" spans="1:4" s="104" customFormat="1" ht="15">
      <c r="A159" s="20" t="s">
        <v>627</v>
      </c>
      <c r="B159" s="7" t="s">
        <v>628</v>
      </c>
      <c r="C159" s="7" t="s">
        <v>629</v>
      </c>
      <c r="D159" s="7" t="s">
        <v>1307</v>
      </c>
    </row>
    <row r="160" spans="1:4" s="104" customFormat="1" ht="30">
      <c r="A160" s="20" t="s">
        <v>630</v>
      </c>
      <c r="B160" s="7" t="s">
        <v>649</v>
      </c>
      <c r="C160" s="7" t="s">
        <v>1357</v>
      </c>
      <c r="D160" s="7" t="s">
        <v>1290</v>
      </c>
    </row>
    <row r="161" spans="1:4" s="104" customFormat="1" ht="15">
      <c r="A161" s="20" t="s">
        <v>630</v>
      </c>
      <c r="B161" s="7" t="s">
        <v>631</v>
      </c>
      <c r="C161" s="7" t="s">
        <v>1103</v>
      </c>
      <c r="D161" s="7" t="s">
        <v>1290</v>
      </c>
    </row>
    <row r="162" spans="1:4" s="104" customFormat="1" ht="45">
      <c r="A162" s="20" t="s">
        <v>632</v>
      </c>
      <c r="B162" s="7" t="s">
        <v>621</v>
      </c>
      <c r="C162" s="7" t="s">
        <v>1008</v>
      </c>
      <c r="D162" s="7" t="s">
        <v>1299</v>
      </c>
    </row>
    <row r="163" spans="1:4" s="104" customFormat="1" ht="15">
      <c r="A163" s="20" t="s">
        <v>633</v>
      </c>
      <c r="B163" s="7" t="s">
        <v>1347</v>
      </c>
      <c r="C163" s="7" t="s">
        <v>1101</v>
      </c>
      <c r="D163" s="7" t="s">
        <v>1290</v>
      </c>
    </row>
    <row r="164" spans="1:4" s="104" customFormat="1" ht="15">
      <c r="A164" s="20" t="s">
        <v>634</v>
      </c>
      <c r="B164" s="7" t="s">
        <v>1382</v>
      </c>
      <c r="C164" s="7" t="s">
        <v>635</v>
      </c>
      <c r="D164" s="7" t="s">
        <v>1290</v>
      </c>
    </row>
    <row r="165" spans="1:4" s="104" customFormat="1" ht="15">
      <c r="A165" s="20" t="s">
        <v>636</v>
      </c>
      <c r="B165" s="7" t="s">
        <v>637</v>
      </c>
      <c r="C165" s="7" t="s">
        <v>1357</v>
      </c>
      <c r="D165" s="7" t="s">
        <v>1290</v>
      </c>
    </row>
    <row r="166" spans="1:4" s="104" customFormat="1" ht="30">
      <c r="A166" s="20" t="s">
        <v>636</v>
      </c>
      <c r="B166" s="7" t="s">
        <v>648</v>
      </c>
      <c r="C166" s="7" t="s">
        <v>638</v>
      </c>
      <c r="D166" s="7" t="s">
        <v>1299</v>
      </c>
    </row>
    <row r="167" spans="1:4" s="104" customFormat="1" ht="15">
      <c r="A167" s="20" t="s">
        <v>636</v>
      </c>
      <c r="B167" s="7" t="s">
        <v>639</v>
      </c>
      <c r="C167" s="7" t="s">
        <v>640</v>
      </c>
      <c r="D167" s="7" t="s">
        <v>1290</v>
      </c>
    </row>
    <row r="168" spans="1:4" s="104" customFormat="1" ht="15">
      <c r="A168" s="20" t="s">
        <v>641</v>
      </c>
      <c r="B168" s="7" t="s">
        <v>642</v>
      </c>
      <c r="C168" s="7" t="s">
        <v>643</v>
      </c>
      <c r="D168" s="7" t="s">
        <v>1290</v>
      </c>
    </row>
    <row r="169" spans="1:4" s="104" customFormat="1" ht="15">
      <c r="A169" s="20" t="s">
        <v>641</v>
      </c>
      <c r="B169" s="7" t="s">
        <v>644</v>
      </c>
      <c r="C169" s="7" t="s">
        <v>645</v>
      </c>
      <c r="D169" s="7" t="s">
        <v>1299</v>
      </c>
    </row>
    <row r="170" spans="1:4" s="104" customFormat="1" ht="30">
      <c r="A170" s="20" t="s">
        <v>646</v>
      </c>
      <c r="B170" s="7" t="s">
        <v>649</v>
      </c>
      <c r="C170" s="7" t="s">
        <v>647</v>
      </c>
      <c r="D170" s="7" t="s">
        <v>1290</v>
      </c>
    </row>
    <row r="171" spans="1:4" s="104" customFormat="1" ht="15">
      <c r="A171" s="20" t="s">
        <v>651</v>
      </c>
      <c r="B171" s="7" t="s">
        <v>1347</v>
      </c>
      <c r="C171" s="7" t="s">
        <v>1499</v>
      </c>
      <c r="D171" s="7" t="s">
        <v>1290</v>
      </c>
    </row>
    <row r="172" spans="1:4" s="104" customFormat="1" ht="15">
      <c r="A172" s="20" t="s">
        <v>652</v>
      </c>
      <c r="B172" s="7" t="s">
        <v>653</v>
      </c>
      <c r="C172" s="7" t="s">
        <v>654</v>
      </c>
      <c r="D172" s="7" t="s">
        <v>1299</v>
      </c>
    </row>
    <row r="173" spans="1:4" s="104" customFormat="1" ht="30">
      <c r="A173" s="20" t="s">
        <v>652</v>
      </c>
      <c r="B173" s="7" t="s">
        <v>1388</v>
      </c>
      <c r="C173" s="7" t="s">
        <v>1009</v>
      </c>
      <c r="D173" s="7" t="s">
        <v>1317</v>
      </c>
    </row>
    <row r="174" spans="1:4" s="104" customFormat="1" ht="15">
      <c r="A174" s="20" t="s">
        <v>652</v>
      </c>
      <c r="B174" s="7" t="s">
        <v>655</v>
      </c>
      <c r="C174" s="7" t="s">
        <v>656</v>
      </c>
      <c r="D174" s="7" t="s">
        <v>1317</v>
      </c>
    </row>
    <row r="175" spans="1:4" s="104" customFormat="1" ht="15">
      <c r="A175" s="20" t="s">
        <v>652</v>
      </c>
      <c r="B175" s="7" t="s">
        <v>657</v>
      </c>
      <c r="C175" s="7" t="s">
        <v>658</v>
      </c>
      <c r="D175" s="7" t="s">
        <v>1290</v>
      </c>
    </row>
    <row r="176" spans="1:4" s="104" customFormat="1" ht="15">
      <c r="A176" s="20" t="s">
        <v>652</v>
      </c>
      <c r="B176" s="7" t="s">
        <v>1382</v>
      </c>
      <c r="C176" s="7" t="s">
        <v>643</v>
      </c>
      <c r="D176" s="7" t="s">
        <v>1317</v>
      </c>
    </row>
    <row r="177" spans="1:4" s="104" customFormat="1" ht="15">
      <c r="A177" s="20" t="s">
        <v>652</v>
      </c>
      <c r="B177" s="7" t="s">
        <v>659</v>
      </c>
      <c r="C177" s="7" t="s">
        <v>663</v>
      </c>
      <c r="D177" s="7" t="s">
        <v>1315</v>
      </c>
    </row>
    <row r="178" spans="1:4" s="104" customFormat="1" ht="15">
      <c r="A178" s="20" t="s">
        <v>652</v>
      </c>
      <c r="B178" s="7" t="s">
        <v>664</v>
      </c>
      <c r="C178" s="7" t="s">
        <v>665</v>
      </c>
      <c r="D178" s="7" t="s">
        <v>1290</v>
      </c>
    </row>
    <row r="179" spans="1:4" s="104" customFormat="1" ht="15">
      <c r="A179" s="20" t="s">
        <v>1317</v>
      </c>
      <c r="B179" s="7" t="s">
        <v>1626</v>
      </c>
      <c r="C179" s="104" t="s">
        <v>521</v>
      </c>
      <c r="D179" s="7" t="s">
        <v>1315</v>
      </c>
    </row>
    <row r="180" spans="1:4" s="104" customFormat="1" ht="15">
      <c r="A180" s="20" t="s">
        <v>1627</v>
      </c>
      <c r="B180" s="7" t="s">
        <v>1628</v>
      </c>
      <c r="C180" s="7" t="s">
        <v>521</v>
      </c>
      <c r="D180" s="7" t="s">
        <v>1315</v>
      </c>
    </row>
    <row r="181" spans="1:4" s="104" customFormat="1" ht="75">
      <c r="A181" s="20" t="s">
        <v>1629</v>
      </c>
      <c r="B181" s="7" t="s">
        <v>1077</v>
      </c>
      <c r="C181" s="7" t="s">
        <v>1288</v>
      </c>
      <c r="D181" s="7" t="s">
        <v>1303</v>
      </c>
    </row>
    <row r="182" spans="1:4" s="104" customFormat="1" ht="15">
      <c r="A182" s="20" t="s">
        <v>1629</v>
      </c>
      <c r="B182" s="7" t="s">
        <v>1630</v>
      </c>
      <c r="C182" s="7" t="s">
        <v>1631</v>
      </c>
      <c r="D182" s="7" t="s">
        <v>1290</v>
      </c>
    </row>
    <row r="183" spans="1:4" s="104" customFormat="1" ht="30">
      <c r="A183" s="20" t="s">
        <v>1629</v>
      </c>
      <c r="B183" s="7" t="s">
        <v>1632</v>
      </c>
      <c r="C183" s="7" t="s">
        <v>1633</v>
      </c>
      <c r="D183" s="7" t="s">
        <v>1290</v>
      </c>
    </row>
    <row r="184" spans="1:4" s="104" customFormat="1" ht="15">
      <c r="A184" s="20" t="s">
        <v>1629</v>
      </c>
      <c r="B184" s="7" t="s">
        <v>1634</v>
      </c>
      <c r="C184" s="7" t="s">
        <v>1635</v>
      </c>
      <c r="D184" s="7" t="s">
        <v>1290</v>
      </c>
    </row>
    <row r="185" spans="1:4" s="104" customFormat="1" ht="30">
      <c r="A185" s="20" t="s">
        <v>1629</v>
      </c>
      <c r="B185" s="7" t="s">
        <v>644</v>
      </c>
      <c r="C185" s="7" t="s">
        <v>1636</v>
      </c>
      <c r="D185" s="7" t="s">
        <v>1299</v>
      </c>
    </row>
    <row r="186" spans="1:4" s="104" customFormat="1" ht="30">
      <c r="A186" s="20" t="s">
        <v>1637</v>
      </c>
      <c r="B186" s="7" t="s">
        <v>1638</v>
      </c>
      <c r="C186" s="7" t="s">
        <v>1639</v>
      </c>
      <c r="D186" s="7" t="s">
        <v>1317</v>
      </c>
    </row>
    <row r="187" spans="1:4" s="104" customFormat="1" ht="15">
      <c r="A187" s="20" t="s">
        <v>1640</v>
      </c>
      <c r="B187" s="7" t="s">
        <v>1641</v>
      </c>
      <c r="C187" s="7" t="s">
        <v>521</v>
      </c>
      <c r="D187" s="7" t="s">
        <v>1315</v>
      </c>
    </row>
    <row r="188" spans="1:4" s="104" customFormat="1" ht="15">
      <c r="A188" s="20" t="s">
        <v>1642</v>
      </c>
      <c r="B188" s="7" t="s">
        <v>1643</v>
      </c>
      <c r="C188" s="7" t="s">
        <v>1644</v>
      </c>
      <c r="D188" s="7" t="s">
        <v>1290</v>
      </c>
    </row>
    <row r="189" spans="1:4" s="104" customFormat="1" ht="15">
      <c r="A189" s="20" t="s">
        <v>1642</v>
      </c>
      <c r="B189" s="7" t="s">
        <v>1347</v>
      </c>
      <c r="C189" s="7" t="s">
        <v>506</v>
      </c>
      <c r="D189" s="7" t="s">
        <v>1290</v>
      </c>
    </row>
    <row r="190" spans="1:4" s="104" customFormat="1" ht="15">
      <c r="A190" s="20" t="s">
        <v>1642</v>
      </c>
      <c r="B190" s="7" t="s">
        <v>1645</v>
      </c>
      <c r="C190" s="7" t="s">
        <v>1646</v>
      </c>
      <c r="D190" s="7" t="s">
        <v>1314</v>
      </c>
    </row>
    <row r="191" spans="1:4" s="104" customFormat="1" ht="15">
      <c r="A191" s="20" t="s">
        <v>1647</v>
      </c>
      <c r="B191" s="7" t="s">
        <v>1648</v>
      </c>
      <c r="C191" s="7" t="s">
        <v>1649</v>
      </c>
      <c r="D191" s="7" t="s">
        <v>1290</v>
      </c>
    </row>
    <row r="192" spans="1:4" s="104" customFormat="1" ht="15">
      <c r="A192" s="20" t="s">
        <v>1650</v>
      </c>
      <c r="B192" s="7" t="s">
        <v>1651</v>
      </c>
      <c r="C192" s="7" t="s">
        <v>647</v>
      </c>
      <c r="D192" s="7" t="s">
        <v>1290</v>
      </c>
    </row>
    <row r="193" spans="1:4" s="104" customFormat="1" ht="30">
      <c r="A193" s="20" t="s">
        <v>1652</v>
      </c>
      <c r="B193" s="7" t="s">
        <v>1653</v>
      </c>
      <c r="C193" s="7" t="s">
        <v>1654</v>
      </c>
      <c r="D193" s="7" t="s">
        <v>1314</v>
      </c>
    </row>
    <row r="194" spans="1:4" s="104" customFormat="1" ht="15">
      <c r="A194" s="20" t="s">
        <v>1655</v>
      </c>
      <c r="B194" s="7" t="s">
        <v>1656</v>
      </c>
      <c r="C194" s="7" t="s">
        <v>1357</v>
      </c>
      <c r="D194" s="7" t="s">
        <v>1290</v>
      </c>
    </row>
    <row r="195" spans="1:4" s="104" customFormat="1" ht="15">
      <c r="A195" s="20" t="s">
        <v>1657</v>
      </c>
      <c r="B195" s="7" t="s">
        <v>1641</v>
      </c>
      <c r="C195" s="7" t="s">
        <v>1658</v>
      </c>
      <c r="D195" s="7" t="s">
        <v>1307</v>
      </c>
    </row>
    <row r="196" spans="1:4" s="104" customFormat="1" ht="30">
      <c r="A196" s="20" t="s">
        <v>1657</v>
      </c>
      <c r="B196" s="7" t="s">
        <v>1659</v>
      </c>
      <c r="C196" s="7" t="s">
        <v>1660</v>
      </c>
      <c r="D196" s="7" t="s">
        <v>1290</v>
      </c>
    </row>
    <row r="197" spans="1:4" s="104" customFormat="1" ht="15">
      <c r="A197" s="20" t="s">
        <v>1657</v>
      </c>
      <c r="B197" s="7" t="s">
        <v>1661</v>
      </c>
      <c r="C197" s="7" t="s">
        <v>1662</v>
      </c>
      <c r="D197" s="7" t="s">
        <v>1299</v>
      </c>
    </row>
    <row r="198" spans="1:4" s="104" customFormat="1" ht="30">
      <c r="A198" s="20" t="s">
        <v>1663</v>
      </c>
      <c r="B198" s="7" t="s">
        <v>1664</v>
      </c>
      <c r="C198" s="7" t="s">
        <v>1665</v>
      </c>
      <c r="D198" s="7" t="s">
        <v>1299</v>
      </c>
    </row>
    <row r="199" spans="1:4" s="104" customFormat="1" ht="15">
      <c r="A199" s="20" t="s">
        <v>1663</v>
      </c>
      <c r="B199" s="7" t="s">
        <v>1666</v>
      </c>
      <c r="C199" s="7" t="s">
        <v>1667</v>
      </c>
      <c r="D199" s="7" t="s">
        <v>1290</v>
      </c>
    </row>
    <row r="200" spans="1:4" s="104" customFormat="1" ht="15">
      <c r="A200" s="20" t="s">
        <v>1663</v>
      </c>
      <c r="B200" s="7" t="s">
        <v>1669</v>
      </c>
      <c r="C200" s="7" t="s">
        <v>506</v>
      </c>
      <c r="D200" s="7" t="s">
        <v>1290</v>
      </c>
    </row>
    <row r="201" spans="1:4" s="104" customFormat="1" ht="30">
      <c r="A201" s="20" t="s">
        <v>1670</v>
      </c>
      <c r="B201" s="7" t="s">
        <v>1347</v>
      </c>
      <c r="C201" s="7" t="s">
        <v>1671</v>
      </c>
      <c r="D201" s="7" t="s">
        <v>1290</v>
      </c>
    </row>
    <row r="202" spans="1:4" s="104" customFormat="1" ht="30">
      <c r="A202" s="20" t="s">
        <v>1672</v>
      </c>
      <c r="B202" s="7" t="s">
        <v>1673</v>
      </c>
      <c r="C202" s="7" t="s">
        <v>1674</v>
      </c>
      <c r="D202" s="7" t="s">
        <v>1299</v>
      </c>
    </row>
    <row r="203" spans="1:4" s="104" customFormat="1" ht="15">
      <c r="A203" s="20" t="s">
        <v>1672</v>
      </c>
      <c r="B203" s="7" t="s">
        <v>1382</v>
      </c>
      <c r="C203" s="7" t="s">
        <v>814</v>
      </c>
      <c r="D203" s="7" t="s">
        <v>1300</v>
      </c>
    </row>
    <row r="204" spans="1:4" s="104" customFormat="1" ht="15">
      <c r="A204" s="20" t="s">
        <v>1672</v>
      </c>
      <c r="B204" s="7" t="s">
        <v>815</v>
      </c>
      <c r="C204" s="7" t="s">
        <v>816</v>
      </c>
      <c r="D204" s="7" t="s">
        <v>817</v>
      </c>
    </row>
    <row r="205" spans="1:4" s="104" customFormat="1" ht="15">
      <c r="A205" s="20" t="s">
        <v>818</v>
      </c>
      <c r="B205" s="7" t="s">
        <v>819</v>
      </c>
      <c r="C205" s="7" t="s">
        <v>820</v>
      </c>
      <c r="D205" s="7" t="s">
        <v>1299</v>
      </c>
    </row>
    <row r="206" spans="1:4" s="104" customFormat="1" ht="15">
      <c r="A206" s="20" t="s">
        <v>821</v>
      </c>
      <c r="B206" s="7" t="s">
        <v>1666</v>
      </c>
      <c r="C206" s="7" t="s">
        <v>1394</v>
      </c>
      <c r="D206" s="7" t="s">
        <v>1299</v>
      </c>
    </row>
    <row r="207" spans="1:4" s="104" customFormat="1" ht="30">
      <c r="A207" s="20" t="s">
        <v>821</v>
      </c>
      <c r="B207" s="7" t="s">
        <v>822</v>
      </c>
      <c r="C207" s="7" t="s">
        <v>823</v>
      </c>
      <c r="D207" s="7" t="s">
        <v>1299</v>
      </c>
    </row>
    <row r="208" spans="1:4" s="104" customFormat="1" ht="15">
      <c r="A208" s="20" t="s">
        <v>821</v>
      </c>
      <c r="B208" s="7" t="s">
        <v>653</v>
      </c>
      <c r="C208" s="7" t="s">
        <v>824</v>
      </c>
      <c r="D208" s="7" t="s">
        <v>1299</v>
      </c>
    </row>
    <row r="209" spans="1:4" s="104" customFormat="1" ht="30">
      <c r="A209" s="20" t="s">
        <v>821</v>
      </c>
      <c r="B209" s="7" t="s">
        <v>825</v>
      </c>
      <c r="C209" s="7" t="s">
        <v>826</v>
      </c>
      <c r="D209" s="7" t="s">
        <v>827</v>
      </c>
    </row>
    <row r="210" spans="1:4" s="104" customFormat="1" ht="15">
      <c r="A210" s="20" t="s">
        <v>828</v>
      </c>
      <c r="B210" s="7" t="s">
        <v>829</v>
      </c>
      <c r="C210" s="7" t="s">
        <v>1394</v>
      </c>
      <c r="D210" s="7" t="s">
        <v>1299</v>
      </c>
    </row>
    <row r="211" spans="1:4" s="104" customFormat="1" ht="15">
      <c r="A211" s="20" t="s">
        <v>830</v>
      </c>
      <c r="B211" s="7" t="s">
        <v>1857</v>
      </c>
      <c r="C211" s="7" t="s">
        <v>1858</v>
      </c>
      <c r="D211" s="7" t="s">
        <v>1299</v>
      </c>
    </row>
    <row r="212" spans="1:4" s="104" customFormat="1" ht="15">
      <c r="A212" s="20" t="s">
        <v>1859</v>
      </c>
      <c r="B212" s="7" t="s">
        <v>1860</v>
      </c>
      <c r="C212" s="7" t="s">
        <v>1861</v>
      </c>
      <c r="D212" s="7" t="s">
        <v>1290</v>
      </c>
    </row>
    <row r="213" spans="1:4" s="104" customFormat="1" ht="30">
      <c r="A213" s="20" t="s">
        <v>1862</v>
      </c>
      <c r="B213" s="7" t="s">
        <v>1863</v>
      </c>
      <c r="C213" s="7" t="s">
        <v>1864</v>
      </c>
      <c r="D213" s="7" t="s">
        <v>1290</v>
      </c>
    </row>
    <row r="214" spans="1:4" s="104" customFormat="1" ht="15">
      <c r="A214" s="20" t="s">
        <v>1862</v>
      </c>
      <c r="B214" s="7" t="s">
        <v>541</v>
      </c>
      <c r="C214" s="7" t="s">
        <v>1342</v>
      </c>
      <c r="D214" s="7" t="s">
        <v>1299</v>
      </c>
    </row>
    <row r="215" spans="1:4" s="104" customFormat="1" ht="15">
      <c r="A215" s="20" t="s">
        <v>1865</v>
      </c>
      <c r="B215" s="7" t="s">
        <v>1335</v>
      </c>
      <c r="C215" s="7" t="s">
        <v>1379</v>
      </c>
      <c r="D215" s="7" t="s">
        <v>1290</v>
      </c>
    </row>
    <row r="216" spans="1:4" s="104" customFormat="1" ht="15">
      <c r="A216" s="20" t="s">
        <v>1866</v>
      </c>
      <c r="B216" s="7" t="s">
        <v>1867</v>
      </c>
      <c r="C216" s="7" t="s">
        <v>521</v>
      </c>
      <c r="D216" s="7" t="s">
        <v>1315</v>
      </c>
    </row>
    <row r="217" spans="1:4" s="104" customFormat="1" ht="15">
      <c r="A217" s="20" t="s">
        <v>1915</v>
      </c>
      <c r="B217" s="7" t="s">
        <v>1916</v>
      </c>
      <c r="C217" s="7" t="s">
        <v>1919</v>
      </c>
      <c r="D217" s="7" t="s">
        <v>311</v>
      </c>
    </row>
    <row r="218" spans="1:4" s="104" customFormat="1" ht="30">
      <c r="A218" s="20" t="s">
        <v>1915</v>
      </c>
      <c r="B218" s="7" t="s">
        <v>1917</v>
      </c>
      <c r="C218" s="7" t="s">
        <v>1918</v>
      </c>
      <c r="D218" s="7" t="s">
        <v>1299</v>
      </c>
    </row>
    <row r="219" spans="1:4" s="104" customFormat="1" ht="15">
      <c r="A219" s="20" t="s">
        <v>1912</v>
      </c>
      <c r="B219" s="7" t="s">
        <v>1913</v>
      </c>
      <c r="C219" s="7" t="s">
        <v>1914</v>
      </c>
      <c r="D219" s="7" t="s">
        <v>1299</v>
      </c>
    </row>
    <row r="220" spans="1:4" s="104" customFormat="1" ht="75">
      <c r="A220" s="20" t="s">
        <v>1286</v>
      </c>
      <c r="B220" s="7" t="s">
        <v>1077</v>
      </c>
      <c r="C220" s="7" t="s">
        <v>1287</v>
      </c>
      <c r="D220" s="7" t="s">
        <v>1303</v>
      </c>
    </row>
    <row r="221" spans="1:4" s="104" customFormat="1" ht="30">
      <c r="A221" s="20" t="s">
        <v>1286</v>
      </c>
      <c r="B221" s="7" t="s">
        <v>1920</v>
      </c>
      <c r="C221" s="7" t="s">
        <v>1921</v>
      </c>
      <c r="D221" s="7" t="s">
        <v>1922</v>
      </c>
    </row>
    <row r="222" spans="1:4" s="104" customFormat="1" ht="30">
      <c r="A222" s="94" t="s">
        <v>1286</v>
      </c>
      <c r="B222" s="7" t="s">
        <v>1923</v>
      </c>
      <c r="C222" s="7" t="s">
        <v>1924</v>
      </c>
      <c r="D222" s="7" t="s">
        <v>1290</v>
      </c>
    </row>
    <row r="223" spans="1:4" s="104" customFormat="1" ht="30">
      <c r="A223" s="94" t="s">
        <v>1925</v>
      </c>
      <c r="B223" s="7" t="s">
        <v>1926</v>
      </c>
      <c r="C223" s="7" t="s">
        <v>304</v>
      </c>
      <c r="D223" s="7" t="s">
        <v>305</v>
      </c>
    </row>
    <row r="224" spans="1:4" s="104" customFormat="1" ht="15">
      <c r="A224" s="94" t="s">
        <v>306</v>
      </c>
      <c r="B224" s="7" t="s">
        <v>1923</v>
      </c>
      <c r="C224" s="7" t="s">
        <v>307</v>
      </c>
      <c r="D224" s="7" t="s">
        <v>308</v>
      </c>
    </row>
    <row r="225" spans="1:4" s="104" customFormat="1" ht="30">
      <c r="A225" s="94" t="s">
        <v>309</v>
      </c>
      <c r="B225" s="7" t="s">
        <v>1347</v>
      </c>
      <c r="C225" s="7" t="s">
        <v>310</v>
      </c>
      <c r="D225" s="7" t="s">
        <v>1290</v>
      </c>
    </row>
    <row r="226" spans="1:4" s="104" customFormat="1" ht="15">
      <c r="A226" s="94" t="s">
        <v>316</v>
      </c>
      <c r="B226" s="7" t="s">
        <v>317</v>
      </c>
      <c r="C226" s="7" t="s">
        <v>314</v>
      </c>
      <c r="D226" s="7" t="s">
        <v>1299</v>
      </c>
    </row>
    <row r="227" spans="1:4" s="104" customFormat="1" ht="15">
      <c r="A227" s="94" t="s">
        <v>312</v>
      </c>
      <c r="B227" s="7" t="s">
        <v>313</v>
      </c>
      <c r="C227" s="7" t="s">
        <v>314</v>
      </c>
      <c r="D227" s="7" t="s">
        <v>1299</v>
      </c>
    </row>
    <row r="228" spans="1:4" s="104" customFormat="1" ht="15">
      <c r="A228" s="94" t="s">
        <v>312</v>
      </c>
      <c r="B228" s="7" t="s">
        <v>1341</v>
      </c>
      <c r="C228" s="7" t="s">
        <v>315</v>
      </c>
      <c r="D228" s="7" t="s">
        <v>1290</v>
      </c>
    </row>
    <row r="229" spans="1:4" s="104" customFormat="1" ht="30">
      <c r="A229" s="94" t="s">
        <v>318</v>
      </c>
      <c r="B229" s="7" t="s">
        <v>319</v>
      </c>
      <c r="C229" s="7" t="s">
        <v>320</v>
      </c>
      <c r="D229" s="7" t="s">
        <v>1299</v>
      </c>
    </row>
    <row r="230" spans="1:4" s="104" customFormat="1" ht="15">
      <c r="A230" s="94" t="s">
        <v>322</v>
      </c>
      <c r="B230" s="7" t="s">
        <v>323</v>
      </c>
      <c r="C230" s="7" t="s">
        <v>324</v>
      </c>
      <c r="D230" s="7" t="s">
        <v>1299</v>
      </c>
    </row>
    <row r="231" spans="1:4" s="104" customFormat="1" ht="30">
      <c r="A231" s="94" t="s">
        <v>321</v>
      </c>
      <c r="B231" s="7" t="s">
        <v>325</v>
      </c>
      <c r="C231" s="7" t="s">
        <v>326</v>
      </c>
      <c r="D231" s="7" t="s">
        <v>327</v>
      </c>
    </row>
    <row r="232" spans="1:4" s="104" customFormat="1" ht="15">
      <c r="A232" s="94" t="s">
        <v>328</v>
      </c>
      <c r="B232" s="7" t="s">
        <v>329</v>
      </c>
      <c r="C232" s="7" t="s">
        <v>330</v>
      </c>
      <c r="D232" s="7" t="s">
        <v>1290</v>
      </c>
    </row>
    <row r="233" spans="1:4" s="104" customFormat="1" ht="15">
      <c r="A233" s="94" t="s">
        <v>328</v>
      </c>
      <c r="B233" s="7" t="s">
        <v>331</v>
      </c>
      <c r="C233" s="7" t="s">
        <v>332</v>
      </c>
      <c r="D233" s="7" t="s">
        <v>1307</v>
      </c>
    </row>
    <row r="234" spans="1:4" s="104" customFormat="1" ht="15">
      <c r="A234" s="94" t="s">
        <v>333</v>
      </c>
      <c r="B234" s="7" t="s">
        <v>1666</v>
      </c>
      <c r="C234" s="7" t="s">
        <v>1394</v>
      </c>
      <c r="D234" s="7" t="s">
        <v>1299</v>
      </c>
    </row>
    <row r="235" spans="1:4" s="104" customFormat="1" ht="30">
      <c r="A235" s="94" t="s">
        <v>334</v>
      </c>
      <c r="B235" s="7" t="s">
        <v>1923</v>
      </c>
      <c r="C235" s="7" t="s">
        <v>335</v>
      </c>
      <c r="D235" s="7" t="s">
        <v>1290</v>
      </c>
    </row>
    <row r="236" spans="1:4" s="104" customFormat="1" ht="15">
      <c r="A236" s="94" t="s">
        <v>1470</v>
      </c>
      <c r="B236" s="7" t="s">
        <v>1473</v>
      </c>
      <c r="C236" s="7" t="s">
        <v>1474</v>
      </c>
      <c r="D236" s="7" t="s">
        <v>1475</v>
      </c>
    </row>
    <row r="237" spans="1:4" s="104" customFormat="1" ht="15">
      <c r="A237" s="94" t="s">
        <v>1471</v>
      </c>
      <c r="B237" s="7" t="s">
        <v>1476</v>
      </c>
      <c r="C237" s="7" t="s">
        <v>1477</v>
      </c>
      <c r="D237" s="7" t="s">
        <v>308</v>
      </c>
    </row>
    <row r="238" spans="1:4" s="104" customFormat="1" ht="30">
      <c r="A238" s="94" t="s">
        <v>1472</v>
      </c>
      <c r="B238" s="7" t="s">
        <v>1478</v>
      </c>
      <c r="C238" s="7" t="s">
        <v>1479</v>
      </c>
      <c r="D238" s="7" t="s">
        <v>1290</v>
      </c>
    </row>
    <row r="239" spans="1:4" s="104" customFormat="1" ht="30">
      <c r="A239" s="94" t="s">
        <v>1472</v>
      </c>
      <c r="B239" s="7" t="s">
        <v>1480</v>
      </c>
      <c r="C239" s="7" t="s">
        <v>1481</v>
      </c>
      <c r="D239" s="7" t="s">
        <v>1290</v>
      </c>
    </row>
    <row r="240" spans="1:4" s="104" customFormat="1" ht="15">
      <c r="A240" s="94" t="s">
        <v>1472</v>
      </c>
      <c r="B240" s="7" t="s">
        <v>1482</v>
      </c>
      <c r="C240" s="7" t="s">
        <v>1483</v>
      </c>
      <c r="D240" s="7" t="s">
        <v>1475</v>
      </c>
    </row>
    <row r="241" spans="1:4" s="104" customFormat="1" ht="30">
      <c r="A241" s="94" t="s">
        <v>1472</v>
      </c>
      <c r="B241" s="7" t="s">
        <v>742</v>
      </c>
      <c r="C241" s="7" t="s">
        <v>743</v>
      </c>
      <c r="D241" s="7" t="s">
        <v>744</v>
      </c>
    </row>
    <row r="242" spans="1:4" s="104" customFormat="1" ht="60">
      <c r="A242" s="94" t="s">
        <v>1472</v>
      </c>
      <c r="B242" s="7" t="s">
        <v>1347</v>
      </c>
      <c r="C242" s="7" t="s">
        <v>752</v>
      </c>
      <c r="D242" s="7" t="s">
        <v>750</v>
      </c>
    </row>
    <row r="243" spans="1:4" s="104" customFormat="1" ht="30">
      <c r="A243" s="94" t="s">
        <v>1472</v>
      </c>
      <c r="B243" s="7" t="s">
        <v>1090</v>
      </c>
      <c r="C243" s="7" t="s">
        <v>756</v>
      </c>
      <c r="D243" s="7" t="s">
        <v>327</v>
      </c>
    </row>
    <row r="244" spans="1:4" s="104" customFormat="1" ht="60">
      <c r="A244" s="94" t="s">
        <v>745</v>
      </c>
      <c r="B244" s="7" t="s">
        <v>748</v>
      </c>
      <c r="C244" s="7" t="s">
        <v>749</v>
      </c>
      <c r="D244" s="7" t="s">
        <v>750</v>
      </c>
    </row>
    <row r="245" spans="1:4" s="104" customFormat="1" ht="45">
      <c r="A245" s="94" t="s">
        <v>745</v>
      </c>
      <c r="B245" s="7" t="s">
        <v>754</v>
      </c>
      <c r="C245" s="7" t="s">
        <v>753</v>
      </c>
      <c r="D245" s="7" t="s">
        <v>750</v>
      </c>
    </row>
    <row r="246" spans="1:4" s="104" customFormat="1" ht="60">
      <c r="A246" s="94" t="s">
        <v>751</v>
      </c>
      <c r="B246" s="7" t="s">
        <v>748</v>
      </c>
      <c r="C246" s="7" t="s">
        <v>755</v>
      </c>
      <c r="D246" s="7" t="s">
        <v>750</v>
      </c>
    </row>
    <row r="247" spans="1:4" s="104" customFormat="1" ht="45">
      <c r="A247" s="94" t="s">
        <v>751</v>
      </c>
      <c r="B247" s="7" t="s">
        <v>757</v>
      </c>
      <c r="C247" s="7" t="s">
        <v>759</v>
      </c>
      <c r="D247" s="7" t="s">
        <v>750</v>
      </c>
    </row>
    <row r="248" spans="1:4" s="104" customFormat="1" ht="45">
      <c r="A248" s="94" t="s">
        <v>751</v>
      </c>
      <c r="B248" s="7" t="s">
        <v>758</v>
      </c>
      <c r="C248" s="7" t="s">
        <v>759</v>
      </c>
      <c r="D248" s="7" t="s">
        <v>750</v>
      </c>
    </row>
    <row r="249" spans="1:4" s="104" customFormat="1" ht="15">
      <c r="A249" s="94" t="s">
        <v>747</v>
      </c>
      <c r="B249" s="7" t="s">
        <v>760</v>
      </c>
      <c r="C249" s="7" t="s">
        <v>746</v>
      </c>
      <c r="D249" s="7" t="s">
        <v>1299</v>
      </c>
    </row>
    <row r="250" spans="1:4" s="104" customFormat="1" ht="30">
      <c r="A250" s="94" t="s">
        <v>1710</v>
      </c>
      <c r="B250" s="7" t="s">
        <v>1347</v>
      </c>
      <c r="C250" s="7" t="s">
        <v>1711</v>
      </c>
      <c r="D250" s="7" t="s">
        <v>750</v>
      </c>
    </row>
    <row r="251" spans="1:4" s="104" customFormat="1" ht="15">
      <c r="A251" s="94" t="s">
        <v>1707</v>
      </c>
      <c r="B251" s="7" t="s">
        <v>331</v>
      </c>
      <c r="C251" s="7" t="s">
        <v>1708</v>
      </c>
      <c r="D251" s="7" t="s">
        <v>1299</v>
      </c>
    </row>
    <row r="252" spans="1:4" s="104" customFormat="1" ht="15">
      <c r="A252" s="94" t="s">
        <v>1707</v>
      </c>
      <c r="B252" s="7" t="s">
        <v>565</v>
      </c>
      <c r="C252" s="7" t="s">
        <v>467</v>
      </c>
      <c r="D252" s="7" t="s">
        <v>1299</v>
      </c>
    </row>
    <row r="253" spans="1:4" s="104" customFormat="1" ht="30">
      <c r="A253" s="94" t="s">
        <v>1707</v>
      </c>
      <c r="B253" s="7" t="s">
        <v>1347</v>
      </c>
      <c r="C253" s="7" t="s">
        <v>1709</v>
      </c>
      <c r="D253" s="7" t="s">
        <v>750</v>
      </c>
    </row>
    <row r="254" spans="1:4" s="104" customFormat="1" ht="15">
      <c r="A254" s="94" t="s">
        <v>1707</v>
      </c>
      <c r="B254" s="7" t="s">
        <v>1712</v>
      </c>
      <c r="C254" s="7" t="s">
        <v>1713</v>
      </c>
      <c r="D254" s="7" t="s">
        <v>1299</v>
      </c>
    </row>
    <row r="255" spans="1:4" s="104" customFormat="1" ht="30">
      <c r="A255" s="94" t="s">
        <v>1707</v>
      </c>
      <c r="B255" s="7" t="s">
        <v>1714</v>
      </c>
      <c r="C255" s="7" t="s">
        <v>1715</v>
      </c>
      <c r="D255" s="7" t="s">
        <v>1299</v>
      </c>
    </row>
    <row r="256" spans="1:4" s="104" customFormat="1" ht="15">
      <c r="A256" s="94" t="s">
        <v>1716</v>
      </c>
      <c r="B256" s="7" t="s">
        <v>331</v>
      </c>
      <c r="C256" s="7" t="s">
        <v>467</v>
      </c>
      <c r="D256" s="7" t="s">
        <v>1299</v>
      </c>
    </row>
    <row r="257" spans="1:4" s="104" customFormat="1" ht="75">
      <c r="A257" s="94" t="s">
        <v>468</v>
      </c>
      <c r="B257" s="7" t="s">
        <v>1077</v>
      </c>
      <c r="C257" s="7" t="s">
        <v>1287</v>
      </c>
      <c r="D257" s="7" t="s">
        <v>1303</v>
      </c>
    </row>
    <row r="258" spans="1:4" s="104" customFormat="1" ht="30">
      <c r="A258" s="94" t="s">
        <v>468</v>
      </c>
      <c r="B258" s="7" t="s">
        <v>470</v>
      </c>
      <c r="C258" s="7" t="s">
        <v>469</v>
      </c>
      <c r="D258" s="7" t="s">
        <v>750</v>
      </c>
    </row>
    <row r="259" spans="1:4" s="104" customFormat="1" ht="30">
      <c r="A259" s="94" t="s">
        <v>468</v>
      </c>
      <c r="B259" s="7" t="s">
        <v>470</v>
      </c>
      <c r="C259" s="7" t="s">
        <v>471</v>
      </c>
      <c r="D259" s="7" t="s">
        <v>472</v>
      </c>
    </row>
    <row r="260" spans="1:4" s="104" customFormat="1" ht="30">
      <c r="A260" s="94" t="s">
        <v>566</v>
      </c>
      <c r="B260" s="7" t="s">
        <v>1347</v>
      </c>
      <c r="C260" s="7" t="s">
        <v>567</v>
      </c>
      <c r="D260" s="7" t="s">
        <v>472</v>
      </c>
    </row>
    <row r="261" spans="1:4" s="104" customFormat="1" ht="30">
      <c r="A261" s="94" t="s">
        <v>566</v>
      </c>
      <c r="B261" s="7" t="s">
        <v>1347</v>
      </c>
      <c r="C261" s="7" t="s">
        <v>568</v>
      </c>
      <c r="D261" s="7" t="s">
        <v>1299</v>
      </c>
    </row>
    <row r="262" spans="1:4" s="104" customFormat="1" ht="30">
      <c r="A262" s="94" t="s">
        <v>566</v>
      </c>
      <c r="B262" s="7" t="s">
        <v>569</v>
      </c>
      <c r="C262" s="7" t="s">
        <v>571</v>
      </c>
      <c r="D262" s="7" t="s">
        <v>472</v>
      </c>
    </row>
    <row r="263" spans="1:4" s="104" customFormat="1" ht="30">
      <c r="A263" s="94" t="s">
        <v>570</v>
      </c>
      <c r="B263" s="7" t="s">
        <v>572</v>
      </c>
      <c r="C263" s="7" t="s">
        <v>573</v>
      </c>
      <c r="D263" s="7" t="s">
        <v>744</v>
      </c>
    </row>
    <row r="264" spans="1:4" s="104" customFormat="1" ht="30">
      <c r="A264" s="94" t="s">
        <v>570</v>
      </c>
      <c r="B264" s="7" t="s">
        <v>1926</v>
      </c>
      <c r="C264" s="7" t="s">
        <v>506</v>
      </c>
      <c r="D264" s="7" t="s">
        <v>472</v>
      </c>
    </row>
    <row r="265" spans="1:4" s="104" customFormat="1" ht="60">
      <c r="A265" s="94" t="s">
        <v>574</v>
      </c>
      <c r="B265" s="7" t="s">
        <v>577</v>
      </c>
      <c r="C265" s="7" t="s">
        <v>575</v>
      </c>
      <c r="D265" s="7" t="s">
        <v>576</v>
      </c>
    </row>
    <row r="266" spans="1:4" s="104" customFormat="1" ht="30">
      <c r="A266" s="94" t="s">
        <v>574</v>
      </c>
      <c r="B266" s="7" t="s">
        <v>331</v>
      </c>
      <c r="C266" s="7" t="s">
        <v>578</v>
      </c>
      <c r="D266" s="7" t="s">
        <v>1299</v>
      </c>
    </row>
    <row r="267" spans="1:4" s="104" customFormat="1" ht="15">
      <c r="A267" s="94" t="s">
        <v>579</v>
      </c>
      <c r="B267" s="7" t="s">
        <v>580</v>
      </c>
      <c r="C267" s="7" t="s">
        <v>581</v>
      </c>
      <c r="D267" s="7" t="s">
        <v>1299</v>
      </c>
    </row>
    <row r="268" spans="1:4" s="104" customFormat="1" ht="15">
      <c r="A268" s="94" t="s">
        <v>582</v>
      </c>
      <c r="B268" s="7" t="s">
        <v>319</v>
      </c>
      <c r="C268" s="7" t="s">
        <v>583</v>
      </c>
      <c r="D268" s="7" t="s">
        <v>1315</v>
      </c>
    </row>
    <row r="269" spans="1:4" s="104" customFormat="1" ht="30">
      <c r="A269" s="94" t="s">
        <v>584</v>
      </c>
      <c r="B269" s="7" t="s">
        <v>585</v>
      </c>
      <c r="C269" s="7" t="s">
        <v>586</v>
      </c>
      <c r="D269" s="7" t="s">
        <v>1693</v>
      </c>
    </row>
    <row r="270" spans="1:4" s="104" customFormat="1" ht="45">
      <c r="A270" s="94" t="s">
        <v>587</v>
      </c>
      <c r="B270" s="7" t="s">
        <v>588</v>
      </c>
      <c r="C270" s="7" t="s">
        <v>589</v>
      </c>
      <c r="D270" s="7" t="s">
        <v>472</v>
      </c>
    </row>
    <row r="271" spans="1:4" s="104" customFormat="1" ht="15">
      <c r="A271" s="94" t="s">
        <v>590</v>
      </c>
      <c r="B271" s="7" t="s">
        <v>591</v>
      </c>
      <c r="C271" s="7" t="s">
        <v>583</v>
      </c>
      <c r="D271" s="7" t="s">
        <v>1315</v>
      </c>
    </row>
    <row r="272" spans="1:4" s="104" customFormat="1" ht="30">
      <c r="A272" s="94" t="s">
        <v>592</v>
      </c>
      <c r="B272" s="7" t="s">
        <v>594</v>
      </c>
      <c r="C272" s="7" t="s">
        <v>593</v>
      </c>
      <c r="D272" s="7" t="s">
        <v>472</v>
      </c>
    </row>
    <row r="273" spans="1:4" s="104" customFormat="1" ht="30">
      <c r="A273" s="94" t="s">
        <v>592</v>
      </c>
      <c r="B273" s="7" t="s">
        <v>1347</v>
      </c>
      <c r="C273" s="7" t="s">
        <v>1394</v>
      </c>
      <c r="D273" s="7" t="s">
        <v>472</v>
      </c>
    </row>
    <row r="274" spans="1:4" s="104" customFormat="1" ht="30">
      <c r="A274" s="94" t="s">
        <v>592</v>
      </c>
      <c r="B274" s="7" t="s">
        <v>1347</v>
      </c>
      <c r="C274" s="7" t="s">
        <v>314</v>
      </c>
      <c r="D274" s="7" t="s">
        <v>472</v>
      </c>
    </row>
    <row r="275" spans="1:4" s="104" customFormat="1" ht="30">
      <c r="A275" s="94" t="s">
        <v>592</v>
      </c>
      <c r="B275" s="7" t="s">
        <v>595</v>
      </c>
      <c r="C275" s="7" t="s">
        <v>1394</v>
      </c>
      <c r="D275" s="7" t="s">
        <v>596</v>
      </c>
    </row>
    <row r="276" spans="1:4" s="104" customFormat="1" ht="30">
      <c r="A276" s="94" t="s">
        <v>592</v>
      </c>
      <c r="B276" s="7" t="s">
        <v>597</v>
      </c>
      <c r="C276" s="7" t="s">
        <v>598</v>
      </c>
      <c r="D276" s="7" t="s">
        <v>472</v>
      </c>
    </row>
    <row r="277" spans="1:4" s="104" customFormat="1" ht="45">
      <c r="A277" s="94" t="s">
        <v>599</v>
      </c>
      <c r="B277" s="7" t="s">
        <v>1347</v>
      </c>
      <c r="C277" s="7" t="s">
        <v>600</v>
      </c>
      <c r="D277" s="7" t="s">
        <v>1315</v>
      </c>
    </row>
    <row r="278" spans="1:4" s="104" customFormat="1" ht="30">
      <c r="A278" s="94" t="s">
        <v>601</v>
      </c>
      <c r="B278" s="7" t="s">
        <v>1086</v>
      </c>
      <c r="C278" s="7" t="s">
        <v>602</v>
      </c>
      <c r="D278" s="7" t="s">
        <v>472</v>
      </c>
    </row>
    <row r="279" spans="1:4" s="104" customFormat="1" ht="30">
      <c r="A279" s="94" t="s">
        <v>601</v>
      </c>
      <c r="B279" s="7" t="s">
        <v>31</v>
      </c>
      <c r="C279" s="7" t="s">
        <v>603</v>
      </c>
      <c r="D279" s="7" t="s">
        <v>744</v>
      </c>
    </row>
    <row r="280" spans="1:4" s="104" customFormat="1" ht="30">
      <c r="A280" s="94" t="s">
        <v>606</v>
      </c>
      <c r="B280" s="7" t="s">
        <v>323</v>
      </c>
      <c r="C280" s="7" t="s">
        <v>607</v>
      </c>
      <c r="D280" s="7" t="s">
        <v>472</v>
      </c>
    </row>
    <row r="281" spans="1:4" s="104" customFormat="1" ht="30">
      <c r="A281" s="94" t="s">
        <v>604</v>
      </c>
      <c r="B281" s="7" t="s">
        <v>608</v>
      </c>
      <c r="C281" s="7" t="s">
        <v>609</v>
      </c>
      <c r="D281" s="7" t="s">
        <v>472</v>
      </c>
    </row>
    <row r="282" spans="1:4" s="104" customFormat="1" ht="30">
      <c r="A282" s="94" t="s">
        <v>604</v>
      </c>
      <c r="B282" s="7" t="s">
        <v>29</v>
      </c>
      <c r="C282" s="7" t="s">
        <v>605</v>
      </c>
      <c r="D282" s="7" t="s">
        <v>1299</v>
      </c>
    </row>
    <row r="283" spans="1:4" s="104" customFormat="1" ht="15">
      <c r="A283" s="94" t="s">
        <v>613</v>
      </c>
      <c r="B283" s="7" t="s">
        <v>1047</v>
      </c>
      <c r="C283" s="7" t="s">
        <v>30</v>
      </c>
      <c r="D283" s="7" t="s">
        <v>744</v>
      </c>
    </row>
    <row r="284" spans="1:4" s="104" customFormat="1" ht="30">
      <c r="A284" s="94" t="s">
        <v>613</v>
      </c>
      <c r="B284" s="7" t="s">
        <v>588</v>
      </c>
      <c r="C284" s="7" t="s">
        <v>1046</v>
      </c>
      <c r="D284" s="7" t="s">
        <v>472</v>
      </c>
    </row>
    <row r="285" spans="1:4" s="104" customFormat="1" ht="30">
      <c r="A285" s="94" t="s">
        <v>610</v>
      </c>
      <c r="B285" s="7" t="s">
        <v>611</v>
      </c>
      <c r="C285" s="7" t="s">
        <v>612</v>
      </c>
      <c r="D285" s="7" t="s">
        <v>472</v>
      </c>
    </row>
    <row r="286" spans="1:4" s="104" customFormat="1" ht="60">
      <c r="A286" s="94" t="s">
        <v>1048</v>
      </c>
      <c r="B286" s="7" t="s">
        <v>1049</v>
      </c>
      <c r="C286" s="7" t="s">
        <v>1050</v>
      </c>
      <c r="D286" s="7" t="s">
        <v>1051</v>
      </c>
    </row>
    <row r="287" spans="1:4" s="104" customFormat="1" ht="30">
      <c r="A287" s="94" t="s">
        <v>1048</v>
      </c>
      <c r="B287" s="7" t="s">
        <v>1052</v>
      </c>
      <c r="C287" s="7" t="s">
        <v>1053</v>
      </c>
      <c r="D287" s="7" t="s">
        <v>472</v>
      </c>
    </row>
    <row r="288" spans="1:4" s="104" customFormat="1" ht="30">
      <c r="A288" s="94" t="s">
        <v>1048</v>
      </c>
      <c r="B288" s="7" t="s">
        <v>32</v>
      </c>
      <c r="C288" s="7" t="s">
        <v>1054</v>
      </c>
      <c r="D288" s="7" t="s">
        <v>744</v>
      </c>
    </row>
    <row r="289" spans="1:4" s="104" customFormat="1" ht="30">
      <c r="A289" s="94" t="s">
        <v>1048</v>
      </c>
      <c r="B289" s="7" t="s">
        <v>504</v>
      </c>
      <c r="C289" s="7" t="s">
        <v>1010</v>
      </c>
      <c r="D289" s="7" t="s">
        <v>472</v>
      </c>
    </row>
    <row r="290" spans="1:4" s="104" customFormat="1" ht="30">
      <c r="A290" s="94" t="s">
        <v>1048</v>
      </c>
      <c r="B290" s="7" t="s">
        <v>1011</v>
      </c>
      <c r="C290" s="7" t="s">
        <v>1012</v>
      </c>
      <c r="D290" s="7" t="s">
        <v>472</v>
      </c>
    </row>
    <row r="291" spans="1:4" s="104" customFormat="1" ht="30">
      <c r="A291" s="94" t="s">
        <v>33</v>
      </c>
      <c r="B291" s="7" t="s">
        <v>3</v>
      </c>
      <c r="C291" s="7" t="s">
        <v>5</v>
      </c>
      <c r="D291" s="7" t="s">
        <v>4</v>
      </c>
    </row>
    <row r="292" spans="1:4" s="104" customFormat="1" ht="30">
      <c r="A292" s="94" t="s">
        <v>1013</v>
      </c>
      <c r="B292" s="7" t="s">
        <v>1388</v>
      </c>
      <c r="C292" s="7" t="s">
        <v>1014</v>
      </c>
      <c r="D292" s="7" t="s">
        <v>744</v>
      </c>
    </row>
    <row r="293" spans="1:4" s="104" customFormat="1" ht="30">
      <c r="A293" s="94" t="s">
        <v>1015</v>
      </c>
      <c r="B293" s="7" t="s">
        <v>1916</v>
      </c>
      <c r="C293" s="7" t="s">
        <v>1394</v>
      </c>
      <c r="D293" s="7" t="s">
        <v>472</v>
      </c>
    </row>
    <row r="294" spans="1:4" s="104" customFormat="1" ht="30">
      <c r="A294" s="94">
        <v>40787</v>
      </c>
      <c r="B294" s="7" t="s">
        <v>63</v>
      </c>
      <c r="C294" s="7" t="s">
        <v>64</v>
      </c>
      <c r="D294" s="7" t="s">
        <v>472</v>
      </c>
    </row>
    <row r="295" spans="1:4" s="104" customFormat="1" ht="30">
      <c r="A295" s="94">
        <v>40788</v>
      </c>
      <c r="B295" s="7" t="s">
        <v>1347</v>
      </c>
      <c r="C295" s="7" t="s">
        <v>1224</v>
      </c>
      <c r="D295" s="7" t="s">
        <v>65</v>
      </c>
    </row>
    <row r="296" spans="1:4" s="104" customFormat="1" ht="30">
      <c r="A296" s="94">
        <v>40788</v>
      </c>
      <c r="B296" s="7" t="s">
        <v>66</v>
      </c>
      <c r="C296" s="7" t="s">
        <v>1226</v>
      </c>
      <c r="D296" s="7" t="s">
        <v>65</v>
      </c>
    </row>
    <row r="297" spans="1:4" s="104" customFormat="1" ht="30">
      <c r="A297" s="94">
        <v>40788</v>
      </c>
      <c r="B297" s="7" t="s">
        <v>1347</v>
      </c>
      <c r="C297" s="7" t="s">
        <v>67</v>
      </c>
      <c r="D297" s="7" t="s">
        <v>65</v>
      </c>
    </row>
    <row r="298" spans="1:4" s="104" customFormat="1" ht="30">
      <c r="A298" s="94">
        <v>40790</v>
      </c>
      <c r="B298" s="7" t="s">
        <v>1473</v>
      </c>
      <c r="C298" s="7" t="s">
        <v>68</v>
      </c>
      <c r="D298" s="7" t="s">
        <v>65</v>
      </c>
    </row>
    <row r="299" spans="1:4" s="104" customFormat="1" ht="75">
      <c r="A299" s="94">
        <v>40791</v>
      </c>
      <c r="B299" s="7" t="s">
        <v>1077</v>
      </c>
      <c r="C299" s="7" t="s">
        <v>1287</v>
      </c>
      <c r="D299" s="7" t="s">
        <v>1303</v>
      </c>
    </row>
    <row r="300" spans="1:4" s="104" customFormat="1" ht="45">
      <c r="A300" s="94">
        <v>40791</v>
      </c>
      <c r="B300" s="7" t="s">
        <v>1242</v>
      </c>
      <c r="C300" s="7" t="s">
        <v>1243</v>
      </c>
      <c r="D300" s="7" t="s">
        <v>1314</v>
      </c>
    </row>
    <row r="301" spans="1:4" s="104" customFormat="1" ht="45">
      <c r="A301" s="94">
        <v>40792</v>
      </c>
      <c r="B301" s="7" t="s">
        <v>1225</v>
      </c>
      <c r="C301" s="7" t="s">
        <v>1228</v>
      </c>
      <c r="D301" s="7" t="s">
        <v>1314</v>
      </c>
    </row>
    <row r="302" spans="1:4" s="104" customFormat="1" ht="135">
      <c r="A302" s="94">
        <v>40792</v>
      </c>
      <c r="B302" s="7" t="s">
        <v>1227</v>
      </c>
      <c r="C302" s="7" t="s">
        <v>1259</v>
      </c>
      <c r="D302" s="7" t="s">
        <v>1315</v>
      </c>
    </row>
    <row r="303" spans="1:4" s="104" customFormat="1" ht="30">
      <c r="A303" s="94">
        <v>40793</v>
      </c>
      <c r="B303" s="7" t="s">
        <v>1229</v>
      </c>
      <c r="C303" s="7" t="s">
        <v>1230</v>
      </c>
      <c r="D303" s="7" t="s">
        <v>1314</v>
      </c>
    </row>
    <row r="304" spans="1:4" s="104" customFormat="1" ht="30">
      <c r="A304" s="94">
        <v>40794</v>
      </c>
      <c r="B304" s="7" t="s">
        <v>1231</v>
      </c>
      <c r="C304" s="7" t="s">
        <v>70</v>
      </c>
      <c r="D304" s="7" t="s">
        <v>71</v>
      </c>
    </row>
    <row r="305" spans="1:4" s="104" customFormat="1" ht="30">
      <c r="A305" s="94">
        <v>40794</v>
      </c>
      <c r="B305" s="7" t="s">
        <v>1347</v>
      </c>
      <c r="C305" s="7" t="s">
        <v>528</v>
      </c>
      <c r="D305" s="7" t="s">
        <v>71</v>
      </c>
    </row>
    <row r="306" spans="1:4" s="104" customFormat="1" ht="30">
      <c r="A306" s="94">
        <v>40794</v>
      </c>
      <c r="B306" s="7" t="s">
        <v>72</v>
      </c>
      <c r="C306" s="7" t="s">
        <v>73</v>
      </c>
      <c r="D306" s="7" t="s">
        <v>74</v>
      </c>
    </row>
    <row r="307" spans="1:4" s="104" customFormat="1" ht="30">
      <c r="A307" s="94">
        <v>40794</v>
      </c>
      <c r="B307" s="7" t="s">
        <v>1347</v>
      </c>
      <c r="C307" s="7" t="s">
        <v>1357</v>
      </c>
      <c r="D307" s="7" t="s">
        <v>71</v>
      </c>
    </row>
    <row r="308" spans="1:4" s="104" customFormat="1" ht="30">
      <c r="A308" s="94">
        <v>40795</v>
      </c>
      <c r="B308" s="7" t="s">
        <v>1347</v>
      </c>
      <c r="C308" s="7" t="s">
        <v>1357</v>
      </c>
      <c r="D308" s="7" t="s">
        <v>71</v>
      </c>
    </row>
    <row r="309" spans="1:4" s="104" customFormat="1" ht="30">
      <c r="A309" s="94">
        <v>40796</v>
      </c>
      <c r="B309" s="7" t="s">
        <v>1347</v>
      </c>
      <c r="C309" s="7" t="s">
        <v>1232</v>
      </c>
      <c r="D309" s="7" t="s">
        <v>71</v>
      </c>
    </row>
    <row r="310" spans="1:4" s="104" customFormat="1" ht="45">
      <c r="A310" s="94">
        <v>40797</v>
      </c>
      <c r="B310" s="7" t="s">
        <v>1233</v>
      </c>
      <c r="C310" s="7" t="s">
        <v>1234</v>
      </c>
      <c r="D310" s="7" t="s">
        <v>71</v>
      </c>
    </row>
    <row r="311" spans="1:4" s="104" customFormat="1" ht="30">
      <c r="A311" s="94">
        <v>40797</v>
      </c>
      <c r="B311" s="7" t="s">
        <v>1347</v>
      </c>
      <c r="C311" s="7" t="s">
        <v>82</v>
      </c>
      <c r="D311" s="7" t="s">
        <v>71</v>
      </c>
    </row>
    <row r="312" spans="1:4" s="104" customFormat="1" ht="30">
      <c r="A312" s="94">
        <v>40797</v>
      </c>
      <c r="B312" s="7" t="s">
        <v>1347</v>
      </c>
      <c r="C312" s="7" t="s">
        <v>83</v>
      </c>
      <c r="D312" s="7" t="s">
        <v>71</v>
      </c>
    </row>
    <row r="313" spans="1:4" s="104" customFormat="1" ht="30">
      <c r="A313" s="94">
        <v>40798</v>
      </c>
      <c r="B313" s="7" t="s">
        <v>1347</v>
      </c>
      <c r="C313" s="7" t="s">
        <v>1394</v>
      </c>
      <c r="D313" s="7" t="s">
        <v>71</v>
      </c>
    </row>
    <row r="314" spans="1:4" s="104" customFormat="1" ht="30">
      <c r="A314" s="94">
        <v>40798</v>
      </c>
      <c r="B314" s="7" t="s">
        <v>75</v>
      </c>
      <c r="C314" s="7" t="s">
        <v>1357</v>
      </c>
      <c r="D314" s="7" t="s">
        <v>71</v>
      </c>
    </row>
    <row r="315" spans="1:4" s="104" customFormat="1" ht="30">
      <c r="A315" s="94">
        <v>40798</v>
      </c>
      <c r="B315" s="7" t="s">
        <v>1347</v>
      </c>
      <c r="C315" s="7" t="s">
        <v>81</v>
      </c>
      <c r="D315" s="7" t="s">
        <v>71</v>
      </c>
    </row>
    <row r="316" spans="1:4" s="104" customFormat="1" ht="30">
      <c r="A316" s="94">
        <v>40799</v>
      </c>
      <c r="B316" s="7" t="s">
        <v>1235</v>
      </c>
      <c r="C316" s="7" t="s">
        <v>76</v>
      </c>
      <c r="D316" s="7" t="s">
        <v>1315</v>
      </c>
    </row>
    <row r="317" spans="1:4" s="104" customFormat="1" ht="15">
      <c r="A317" s="94">
        <v>40799</v>
      </c>
      <c r="B317" s="7" t="s">
        <v>77</v>
      </c>
      <c r="C317" s="7" t="s">
        <v>78</v>
      </c>
      <c r="D317" s="7" t="s">
        <v>1315</v>
      </c>
    </row>
    <row r="318" spans="1:4" s="104" customFormat="1" ht="15">
      <c r="A318" s="94">
        <v>40799</v>
      </c>
      <c r="B318" s="7" t="s">
        <v>1347</v>
      </c>
      <c r="C318" s="7" t="s">
        <v>79</v>
      </c>
      <c r="D318" s="7" t="s">
        <v>1299</v>
      </c>
    </row>
    <row r="319" spans="1:4" s="104" customFormat="1" ht="30">
      <c r="A319" s="94">
        <v>40799</v>
      </c>
      <c r="B319" s="7" t="s">
        <v>1347</v>
      </c>
      <c r="C319" s="7" t="s">
        <v>80</v>
      </c>
      <c r="D319" s="7" t="s">
        <v>71</v>
      </c>
    </row>
    <row r="320" spans="1:4" s="104" customFormat="1" ht="30">
      <c r="A320" s="94">
        <v>40800</v>
      </c>
      <c r="B320" s="7" t="s">
        <v>84</v>
      </c>
      <c r="C320" s="7" t="s">
        <v>85</v>
      </c>
      <c r="D320" s="7" t="s">
        <v>71</v>
      </c>
    </row>
    <row r="321" spans="1:4" s="104" customFormat="1" ht="30">
      <c r="A321" s="94">
        <v>40800</v>
      </c>
      <c r="B321" s="7" t="s">
        <v>1240</v>
      </c>
      <c r="C321" s="7" t="s">
        <v>1241</v>
      </c>
      <c r="D321" s="7" t="s">
        <v>1299</v>
      </c>
    </row>
    <row r="322" spans="1:4" s="104" customFormat="1" ht="30">
      <c r="A322" s="94">
        <v>40801</v>
      </c>
      <c r="B322" s="7" t="s">
        <v>1390</v>
      </c>
      <c r="C322" s="7" t="s">
        <v>97</v>
      </c>
      <c r="D322" s="7" t="s">
        <v>71</v>
      </c>
    </row>
    <row r="323" spans="1:4" s="104" customFormat="1" ht="45">
      <c r="A323" s="94">
        <v>40801</v>
      </c>
      <c r="B323" s="7" t="s">
        <v>1242</v>
      </c>
      <c r="C323" s="7" t="s">
        <v>1244</v>
      </c>
      <c r="D323" s="7" t="s">
        <v>1314</v>
      </c>
    </row>
    <row r="324" spans="1:4" s="104" customFormat="1" ht="30">
      <c r="A324" s="94">
        <v>40802</v>
      </c>
      <c r="B324" s="7" t="s">
        <v>87</v>
      </c>
      <c r="C324" s="7" t="s">
        <v>1236</v>
      </c>
      <c r="D324" s="7" t="s">
        <v>71</v>
      </c>
    </row>
    <row r="325" spans="1:4" s="104" customFormat="1" ht="30">
      <c r="A325" s="94">
        <v>40803</v>
      </c>
      <c r="B325" s="7" t="s">
        <v>88</v>
      </c>
      <c r="C325" s="7" t="s">
        <v>89</v>
      </c>
      <c r="D325" s="7" t="s">
        <v>71</v>
      </c>
    </row>
    <row r="326" spans="1:4" s="104" customFormat="1" ht="30">
      <c r="A326" s="94">
        <v>40803</v>
      </c>
      <c r="B326" s="7" t="s">
        <v>1347</v>
      </c>
      <c r="C326" s="7" t="s">
        <v>90</v>
      </c>
      <c r="D326" s="7" t="s">
        <v>71</v>
      </c>
    </row>
    <row r="327" spans="1:4" s="104" customFormat="1" ht="15">
      <c r="A327" s="94">
        <v>40803</v>
      </c>
      <c r="B327" s="7" t="s">
        <v>91</v>
      </c>
      <c r="C327" s="7" t="s">
        <v>1237</v>
      </c>
      <c r="D327" s="7" t="s">
        <v>92</v>
      </c>
    </row>
    <row r="328" spans="1:4" s="104" customFormat="1" ht="15">
      <c r="A328" s="94">
        <v>40803</v>
      </c>
      <c r="B328" s="7" t="s">
        <v>69</v>
      </c>
      <c r="C328" s="7" t="s">
        <v>93</v>
      </c>
      <c r="D328" s="7" t="s">
        <v>1299</v>
      </c>
    </row>
    <row r="329" spans="1:4" s="104" customFormat="1" ht="60">
      <c r="A329" s="94">
        <v>40803</v>
      </c>
      <c r="B329" s="7" t="s">
        <v>822</v>
      </c>
      <c r="C329" s="7" t="s">
        <v>439</v>
      </c>
      <c r="D329" s="7" t="s">
        <v>441</v>
      </c>
    </row>
    <row r="330" spans="1:4" s="104" customFormat="1" ht="30">
      <c r="A330" s="94">
        <v>40804</v>
      </c>
      <c r="B330" s="7" t="s">
        <v>86</v>
      </c>
      <c r="C330" s="7" t="s">
        <v>1238</v>
      </c>
      <c r="D330" s="7" t="s">
        <v>71</v>
      </c>
    </row>
    <row r="331" spans="1:4" s="104" customFormat="1" ht="30">
      <c r="A331" s="94">
        <v>40805</v>
      </c>
      <c r="B331" s="7" t="s">
        <v>94</v>
      </c>
      <c r="C331" s="7" t="s">
        <v>95</v>
      </c>
      <c r="D331" s="7" t="s">
        <v>96</v>
      </c>
    </row>
    <row r="332" spans="1:4" s="104" customFormat="1" ht="45">
      <c r="A332" s="94">
        <v>40805</v>
      </c>
      <c r="B332" s="7" t="s">
        <v>1473</v>
      </c>
      <c r="C332" s="7" t="s">
        <v>98</v>
      </c>
      <c r="D332" s="7" t="s">
        <v>71</v>
      </c>
    </row>
    <row r="333" spans="1:4" s="104" customFormat="1" ht="30">
      <c r="A333" s="94">
        <v>40806</v>
      </c>
      <c r="B333" s="7" t="s">
        <v>107</v>
      </c>
      <c r="C333" s="7" t="s">
        <v>1379</v>
      </c>
      <c r="D333" s="7" t="s">
        <v>71</v>
      </c>
    </row>
    <row r="334" spans="1:4" s="104" customFormat="1" ht="30">
      <c r="A334" s="94">
        <v>40809</v>
      </c>
      <c r="B334" s="7" t="s">
        <v>108</v>
      </c>
      <c r="C334" s="7" t="s">
        <v>109</v>
      </c>
      <c r="D334" s="7" t="s">
        <v>71</v>
      </c>
    </row>
    <row r="335" spans="1:4" s="104" customFormat="1" ht="30">
      <c r="A335" s="94">
        <v>40809</v>
      </c>
      <c r="B335" s="7" t="s">
        <v>1347</v>
      </c>
      <c r="C335" s="7" t="s">
        <v>1394</v>
      </c>
      <c r="D335" s="7" t="s">
        <v>71</v>
      </c>
    </row>
    <row r="336" spans="1:4" s="104" customFormat="1" ht="45">
      <c r="A336" s="94">
        <v>40811</v>
      </c>
      <c r="B336" s="7" t="s">
        <v>1239</v>
      </c>
      <c r="C336" s="7" t="s">
        <v>99</v>
      </c>
      <c r="D336" s="7" t="s">
        <v>92</v>
      </c>
    </row>
    <row r="337" spans="1:4" s="104" customFormat="1" ht="30">
      <c r="A337" s="94">
        <v>40811</v>
      </c>
      <c r="B337" s="7" t="s">
        <v>1250</v>
      </c>
      <c r="C337" s="7" t="s">
        <v>1537</v>
      </c>
      <c r="D337" s="7" t="s">
        <v>71</v>
      </c>
    </row>
    <row r="338" spans="1:4" s="104" customFormat="1" ht="45">
      <c r="A338" s="94">
        <v>40813</v>
      </c>
      <c r="B338" s="7" t="s">
        <v>110</v>
      </c>
      <c r="C338" s="7" t="s">
        <v>111</v>
      </c>
      <c r="D338" s="7" t="s">
        <v>1299</v>
      </c>
    </row>
    <row r="339" spans="1:4" s="104" customFormat="1" ht="45">
      <c r="A339" s="94">
        <v>40814</v>
      </c>
      <c r="B339" s="7" t="s">
        <v>1245</v>
      </c>
      <c r="C339" s="7" t="s">
        <v>1246</v>
      </c>
      <c r="D339" s="7" t="s">
        <v>71</v>
      </c>
    </row>
    <row r="340" spans="1:4" s="104" customFormat="1" ht="60">
      <c r="A340" s="94">
        <v>40815</v>
      </c>
      <c r="B340" s="7" t="s">
        <v>1247</v>
      </c>
      <c r="C340" s="7" t="s">
        <v>1248</v>
      </c>
      <c r="D340" s="7" t="s">
        <v>71</v>
      </c>
    </row>
    <row r="341" spans="1:4" s="104" customFormat="1" ht="45">
      <c r="A341" s="94">
        <v>40816</v>
      </c>
      <c r="B341" s="7" t="s">
        <v>1245</v>
      </c>
      <c r="C341" s="7" t="s">
        <v>1246</v>
      </c>
      <c r="D341" s="7" t="s">
        <v>71</v>
      </c>
    </row>
    <row r="342" spans="1:4" s="104" customFormat="1" ht="45">
      <c r="A342" s="94">
        <v>40816</v>
      </c>
      <c r="B342" s="7" t="s">
        <v>1249</v>
      </c>
      <c r="C342" s="7" t="s">
        <v>1246</v>
      </c>
      <c r="D342" s="7" t="s">
        <v>71</v>
      </c>
    </row>
    <row r="343" spans="1:4" s="104" customFormat="1" ht="30">
      <c r="A343" s="94">
        <v>40816</v>
      </c>
      <c r="B343" s="7" t="s">
        <v>1256</v>
      </c>
      <c r="C343" s="7" t="s">
        <v>1255</v>
      </c>
      <c r="D343" s="7" t="s">
        <v>1314</v>
      </c>
    </row>
    <row r="344" spans="1:4" s="104" customFormat="1" ht="60">
      <c r="A344" s="94">
        <v>40816</v>
      </c>
      <c r="B344" s="7" t="s">
        <v>1260</v>
      </c>
      <c r="C344" s="7" t="s">
        <v>1261</v>
      </c>
      <c r="D344" s="7" t="s">
        <v>1314</v>
      </c>
    </row>
    <row r="345" spans="1:4" s="104" customFormat="1" ht="30">
      <c r="A345" s="94">
        <v>40817</v>
      </c>
      <c r="B345" s="7" t="s">
        <v>1251</v>
      </c>
      <c r="C345" s="7" t="s">
        <v>1252</v>
      </c>
      <c r="D345" s="7" t="s">
        <v>71</v>
      </c>
    </row>
    <row r="346" spans="1:4" s="104" customFormat="1" ht="60">
      <c r="A346" s="94">
        <v>40817</v>
      </c>
      <c r="B346" s="7" t="s">
        <v>1253</v>
      </c>
      <c r="C346" s="7" t="s">
        <v>1254</v>
      </c>
      <c r="D346" s="7" t="s">
        <v>1314</v>
      </c>
    </row>
    <row r="347" spans="1:4" s="104" customFormat="1" ht="30">
      <c r="A347" s="94">
        <v>40817</v>
      </c>
      <c r="B347" s="7" t="s">
        <v>1258</v>
      </c>
      <c r="C347" s="7" t="s">
        <v>1257</v>
      </c>
      <c r="D347" s="7" t="s">
        <v>71</v>
      </c>
    </row>
    <row r="348" spans="1:4" s="104" customFormat="1" ht="15">
      <c r="A348" s="94">
        <v>40817</v>
      </c>
      <c r="B348" s="7" t="s">
        <v>397</v>
      </c>
      <c r="C348" s="7" t="s">
        <v>398</v>
      </c>
      <c r="D348" s="7" t="s">
        <v>1299</v>
      </c>
    </row>
    <row r="349" spans="1:4" s="104" customFormat="1" ht="30">
      <c r="A349" s="94">
        <v>40817</v>
      </c>
      <c r="B349" s="7" t="s">
        <v>399</v>
      </c>
      <c r="C349" s="7" t="s">
        <v>400</v>
      </c>
      <c r="D349" s="7" t="s">
        <v>71</v>
      </c>
    </row>
    <row r="350" spans="1:4" s="104" customFormat="1" ht="15">
      <c r="A350" s="94">
        <v>40817</v>
      </c>
      <c r="B350" s="7" t="s">
        <v>1347</v>
      </c>
      <c r="C350" s="7" t="s">
        <v>521</v>
      </c>
      <c r="D350" s="7" t="s">
        <v>1315</v>
      </c>
    </row>
    <row r="351" spans="1:4" s="104" customFormat="1" ht="30">
      <c r="A351" s="94">
        <v>40817</v>
      </c>
      <c r="B351" s="7" t="s">
        <v>1347</v>
      </c>
      <c r="C351" s="7" t="s">
        <v>401</v>
      </c>
      <c r="D351" s="7" t="s">
        <v>71</v>
      </c>
    </row>
    <row r="352" spans="1:4" s="104" customFormat="1" ht="15">
      <c r="A352" s="94">
        <v>40817</v>
      </c>
      <c r="B352" s="7" t="s">
        <v>1347</v>
      </c>
      <c r="C352" s="7" t="s">
        <v>521</v>
      </c>
      <c r="D352" s="7" t="s">
        <v>1315</v>
      </c>
    </row>
    <row r="353" spans="1:4" s="104" customFormat="1" ht="15">
      <c r="A353" s="94">
        <v>40817</v>
      </c>
      <c r="B353" s="7" t="s">
        <v>403</v>
      </c>
      <c r="C353" s="7" t="s">
        <v>402</v>
      </c>
      <c r="D353" s="7" t="s">
        <v>1314</v>
      </c>
    </row>
    <row r="354" spans="1:4" s="104" customFormat="1" ht="30">
      <c r="A354" s="94">
        <v>40820</v>
      </c>
      <c r="B354" s="7" t="s">
        <v>1347</v>
      </c>
      <c r="C354" s="7" t="s">
        <v>373</v>
      </c>
      <c r="D354" s="7" t="s">
        <v>71</v>
      </c>
    </row>
    <row r="355" spans="1:4" s="104" customFormat="1" ht="75">
      <c r="A355" s="94">
        <v>40821</v>
      </c>
      <c r="B355" s="7" t="s">
        <v>1077</v>
      </c>
      <c r="C355" s="7" t="s">
        <v>1287</v>
      </c>
      <c r="D355" s="7" t="s">
        <v>1303</v>
      </c>
    </row>
    <row r="356" spans="1:4" s="104" customFormat="1" ht="30">
      <c r="A356" s="94">
        <v>40822</v>
      </c>
      <c r="B356" s="7" t="s">
        <v>367</v>
      </c>
      <c r="C356" s="7" t="s">
        <v>366</v>
      </c>
      <c r="D356" s="7" t="s">
        <v>71</v>
      </c>
    </row>
    <row r="357" spans="1:4" s="104" customFormat="1" ht="30">
      <c r="A357" s="94">
        <v>40822</v>
      </c>
      <c r="B357" s="7" t="s">
        <v>369</v>
      </c>
      <c r="C357" s="7" t="s">
        <v>368</v>
      </c>
      <c r="D357" s="7" t="s">
        <v>71</v>
      </c>
    </row>
    <row r="358" spans="1:4" s="104" customFormat="1" ht="30">
      <c r="A358" s="94">
        <v>40822</v>
      </c>
      <c r="B358" s="7" t="s">
        <v>1347</v>
      </c>
      <c r="C358" s="7" t="s">
        <v>1357</v>
      </c>
      <c r="D358" s="7" t="s">
        <v>71</v>
      </c>
    </row>
    <row r="359" spans="1:4" s="104" customFormat="1" ht="30">
      <c r="A359" s="94">
        <v>40822</v>
      </c>
      <c r="B359" s="7" t="s">
        <v>1347</v>
      </c>
      <c r="C359" s="7" t="s">
        <v>372</v>
      </c>
      <c r="D359" s="7" t="s">
        <v>71</v>
      </c>
    </row>
    <row r="360" spans="1:4" s="104" customFormat="1" ht="30">
      <c r="A360" s="94">
        <v>40824</v>
      </c>
      <c r="B360" s="7" t="s">
        <v>1347</v>
      </c>
      <c r="C360" s="7" t="s">
        <v>365</v>
      </c>
      <c r="D360" s="7" t="s">
        <v>71</v>
      </c>
    </row>
    <row r="361" spans="1:4" s="104" customFormat="1" ht="45">
      <c r="A361" s="94">
        <v>40826</v>
      </c>
      <c r="B361" s="7" t="s">
        <v>371</v>
      </c>
      <c r="C361" s="7" t="s">
        <v>370</v>
      </c>
      <c r="D361" s="7" t="s">
        <v>71</v>
      </c>
    </row>
    <row r="362" spans="1:4" s="104" customFormat="1" ht="45">
      <c r="A362" s="94">
        <v>40826</v>
      </c>
      <c r="B362" s="7" t="s">
        <v>374</v>
      </c>
      <c r="C362" s="7" t="s">
        <v>375</v>
      </c>
      <c r="D362" s="7" t="s">
        <v>1315</v>
      </c>
    </row>
    <row r="363" spans="1:4" s="104" customFormat="1" ht="60">
      <c r="A363" s="94">
        <v>40827</v>
      </c>
      <c r="B363" s="7" t="s">
        <v>376</v>
      </c>
      <c r="C363" s="7" t="s">
        <v>377</v>
      </c>
      <c r="D363" s="7" t="s">
        <v>378</v>
      </c>
    </row>
    <row r="364" spans="1:4" s="104" customFormat="1" ht="15">
      <c r="A364" s="94">
        <v>40828</v>
      </c>
      <c r="B364" s="7" t="s">
        <v>380</v>
      </c>
      <c r="C364" s="7" t="s">
        <v>1342</v>
      </c>
      <c r="D364" s="7" t="s">
        <v>1314</v>
      </c>
    </row>
    <row r="365" spans="1:4" s="104" customFormat="1" ht="15">
      <c r="A365" s="94">
        <v>40828</v>
      </c>
      <c r="B365" s="7" t="s">
        <v>381</v>
      </c>
      <c r="C365" s="7" t="s">
        <v>382</v>
      </c>
      <c r="D365" s="7" t="s">
        <v>1299</v>
      </c>
    </row>
    <row r="366" spans="1:4" s="104" customFormat="1" ht="30">
      <c r="A366" s="94">
        <v>40828</v>
      </c>
      <c r="B366" s="7" t="s">
        <v>383</v>
      </c>
      <c r="C366" s="7" t="s">
        <v>390</v>
      </c>
      <c r="D366" s="7" t="s">
        <v>1314</v>
      </c>
    </row>
    <row r="367" spans="1:4" s="104" customFormat="1" ht="15">
      <c r="A367" s="94">
        <v>40829</v>
      </c>
      <c r="B367" s="7" t="s">
        <v>384</v>
      </c>
      <c r="C367" s="7" t="s">
        <v>385</v>
      </c>
      <c r="D367" s="7" t="s">
        <v>1299</v>
      </c>
    </row>
    <row r="368" spans="1:4" s="104" customFormat="1" ht="30">
      <c r="A368" s="94">
        <v>40830</v>
      </c>
      <c r="B368" s="7" t="s">
        <v>379</v>
      </c>
      <c r="C368" s="7" t="s">
        <v>1357</v>
      </c>
      <c r="D368" s="7" t="s">
        <v>71</v>
      </c>
    </row>
    <row r="369" spans="1:4" s="104" customFormat="1" ht="45">
      <c r="A369" s="94">
        <v>40830</v>
      </c>
      <c r="B369" s="7" t="s">
        <v>387</v>
      </c>
      <c r="C369" s="7" t="s">
        <v>386</v>
      </c>
      <c r="D369" s="7" t="s">
        <v>71</v>
      </c>
    </row>
    <row r="370" spans="1:4" s="104" customFormat="1" ht="45">
      <c r="A370" s="94">
        <v>40832</v>
      </c>
      <c r="B370" s="7" t="s">
        <v>951</v>
      </c>
      <c r="C370" s="7" t="s">
        <v>440</v>
      </c>
      <c r="D370" s="7" t="s">
        <v>71</v>
      </c>
    </row>
    <row r="371" spans="1:4" s="104" customFormat="1" ht="30">
      <c r="A371" s="94">
        <v>40834</v>
      </c>
      <c r="B371" s="7" t="s">
        <v>388</v>
      </c>
      <c r="C371" s="7" t="s">
        <v>389</v>
      </c>
      <c r="D371" s="7" t="s">
        <v>71</v>
      </c>
    </row>
    <row r="372" spans="1:4" s="104" customFormat="1" ht="30">
      <c r="A372" s="94">
        <v>40839</v>
      </c>
      <c r="B372" s="7" t="s">
        <v>391</v>
      </c>
      <c r="C372" s="7" t="s">
        <v>392</v>
      </c>
      <c r="D372" s="7" t="s">
        <v>71</v>
      </c>
    </row>
    <row r="373" spans="1:4" s="104" customFormat="1" ht="45">
      <c r="A373" s="94">
        <v>40842</v>
      </c>
      <c r="B373" s="7" t="s">
        <v>403</v>
      </c>
      <c r="C373" s="7" t="s">
        <v>404</v>
      </c>
      <c r="D373" s="7" t="s">
        <v>71</v>
      </c>
    </row>
    <row r="374" spans="1:4" s="104" customFormat="1" ht="30">
      <c r="A374" s="94">
        <v>40843</v>
      </c>
      <c r="B374" s="7" t="s">
        <v>1857</v>
      </c>
      <c r="C374" s="7" t="s">
        <v>405</v>
      </c>
      <c r="D374" s="7" t="s">
        <v>71</v>
      </c>
    </row>
    <row r="375" spans="1:4" s="104" customFormat="1" ht="30">
      <c r="A375" s="94">
        <v>40843</v>
      </c>
      <c r="B375" s="7" t="s">
        <v>406</v>
      </c>
      <c r="C375" s="7" t="s">
        <v>1559</v>
      </c>
      <c r="D375" s="7" t="s">
        <v>71</v>
      </c>
    </row>
    <row r="376" spans="1:4" s="104" customFormat="1" ht="45">
      <c r="A376" s="94">
        <v>40844</v>
      </c>
      <c r="B376" s="7" t="s">
        <v>395</v>
      </c>
      <c r="C376" s="7" t="s">
        <v>396</v>
      </c>
      <c r="D376" s="7" t="s">
        <v>71</v>
      </c>
    </row>
    <row r="377" spans="1:4" s="104" customFormat="1" ht="30">
      <c r="A377" s="94">
        <v>40844</v>
      </c>
      <c r="B377" s="7" t="s">
        <v>754</v>
      </c>
      <c r="C377" s="7" t="s">
        <v>407</v>
      </c>
      <c r="D377" s="7" t="s">
        <v>71</v>
      </c>
    </row>
    <row r="378" spans="1:4" s="104" customFormat="1" ht="30">
      <c r="A378" s="94">
        <v>40844</v>
      </c>
      <c r="B378" s="7" t="s">
        <v>754</v>
      </c>
      <c r="C378" s="7" t="s">
        <v>410</v>
      </c>
      <c r="D378" s="7" t="s">
        <v>71</v>
      </c>
    </row>
    <row r="379" spans="1:4" s="104" customFormat="1" ht="45">
      <c r="A379" s="94">
        <v>40845</v>
      </c>
      <c r="B379" s="7" t="s">
        <v>409</v>
      </c>
      <c r="C379" s="7" t="s">
        <v>408</v>
      </c>
      <c r="D379" s="7" t="s">
        <v>71</v>
      </c>
    </row>
    <row r="380" spans="1:4" s="104" customFormat="1" ht="30">
      <c r="A380" s="94">
        <v>40845</v>
      </c>
      <c r="B380" s="7" t="s">
        <v>1347</v>
      </c>
      <c r="C380" s="7" t="s">
        <v>411</v>
      </c>
      <c r="D380" s="7" t="s">
        <v>1299</v>
      </c>
    </row>
    <row r="381" spans="1:4" s="104" customFormat="1" ht="30">
      <c r="A381" s="94">
        <v>40845</v>
      </c>
      <c r="B381" s="7" t="s">
        <v>1347</v>
      </c>
      <c r="C381" s="7" t="s">
        <v>412</v>
      </c>
      <c r="D381" s="7" t="s">
        <v>1315</v>
      </c>
    </row>
    <row r="382" spans="1:4" s="104" customFormat="1" ht="30">
      <c r="A382" s="94">
        <v>40845</v>
      </c>
      <c r="B382" s="7" t="s">
        <v>1347</v>
      </c>
      <c r="C382" s="7" t="s">
        <v>1394</v>
      </c>
      <c r="D382" s="7" t="s">
        <v>71</v>
      </c>
    </row>
    <row r="383" spans="1:4" s="104" customFormat="1" ht="30">
      <c r="A383" s="94">
        <v>40845</v>
      </c>
      <c r="B383" s="7" t="s">
        <v>414</v>
      </c>
      <c r="C383" s="7" t="s">
        <v>413</v>
      </c>
      <c r="D383" s="7" t="s">
        <v>71</v>
      </c>
    </row>
    <row r="384" spans="1:4" s="104" customFormat="1" ht="30">
      <c r="A384" s="94">
        <v>40845</v>
      </c>
      <c r="B384" s="7" t="s">
        <v>1347</v>
      </c>
      <c r="C384" s="7" t="s">
        <v>415</v>
      </c>
      <c r="D384" s="7" t="s">
        <v>71</v>
      </c>
    </row>
    <row r="385" spans="1:4" s="104" customFormat="1" ht="30">
      <c r="A385" s="94">
        <v>40845</v>
      </c>
      <c r="B385" s="7" t="s">
        <v>1347</v>
      </c>
      <c r="C385" s="7" t="s">
        <v>416</v>
      </c>
      <c r="D385" s="7" t="s">
        <v>71</v>
      </c>
    </row>
    <row r="386" spans="1:4" s="104" customFormat="1" ht="30">
      <c r="A386" s="94">
        <v>40846</v>
      </c>
      <c r="B386" s="7" t="s">
        <v>393</v>
      </c>
      <c r="C386" s="7" t="s">
        <v>394</v>
      </c>
      <c r="D386" s="7" t="s">
        <v>71</v>
      </c>
    </row>
    <row r="387" spans="1:4" s="104" customFormat="1" ht="15">
      <c r="A387" s="94">
        <v>40846</v>
      </c>
      <c r="B387" s="7" t="s">
        <v>417</v>
      </c>
      <c r="C387" s="7" t="s">
        <v>418</v>
      </c>
      <c r="D387" s="7" t="s">
        <v>1299</v>
      </c>
    </row>
    <row r="388" spans="1:4" s="104" customFormat="1" ht="30">
      <c r="A388" s="94">
        <v>40846</v>
      </c>
      <c r="B388" s="7" t="s">
        <v>1347</v>
      </c>
      <c r="C388" s="7" t="s">
        <v>419</v>
      </c>
      <c r="D388" s="7" t="s">
        <v>71</v>
      </c>
    </row>
    <row r="389" spans="1:4" s="104" customFormat="1" ht="30">
      <c r="A389" s="94">
        <v>40846</v>
      </c>
      <c r="B389" s="7" t="s">
        <v>1347</v>
      </c>
      <c r="C389" s="7" t="s">
        <v>420</v>
      </c>
      <c r="D389" s="7" t="s">
        <v>71</v>
      </c>
    </row>
    <row r="390" spans="1:4" s="104" customFormat="1" ht="45">
      <c r="A390" s="94">
        <v>40846</v>
      </c>
      <c r="B390" s="7" t="s">
        <v>422</v>
      </c>
      <c r="C390" s="7" t="s">
        <v>421</v>
      </c>
      <c r="D390" s="7" t="s">
        <v>1315</v>
      </c>
    </row>
    <row r="391" spans="1:4" s="104" customFormat="1" ht="45">
      <c r="A391" s="94">
        <v>40848</v>
      </c>
      <c r="B391" s="7" t="s">
        <v>970</v>
      </c>
      <c r="C391" s="7" t="s">
        <v>969</v>
      </c>
      <c r="D391" s="7" t="s">
        <v>71</v>
      </c>
    </row>
    <row r="392" spans="1:4" s="104" customFormat="1" ht="30">
      <c r="A392" s="94">
        <v>40849</v>
      </c>
      <c r="B392" s="7" t="s">
        <v>1347</v>
      </c>
      <c r="C392" s="7" t="s">
        <v>423</v>
      </c>
      <c r="D392" s="7" t="s">
        <v>71</v>
      </c>
    </row>
    <row r="393" spans="1:4" s="104" customFormat="1" ht="30">
      <c r="A393" s="94">
        <v>40849</v>
      </c>
      <c r="B393" s="7" t="s">
        <v>425</v>
      </c>
      <c r="C393" s="7" t="s">
        <v>424</v>
      </c>
      <c r="D393" s="7" t="s">
        <v>71</v>
      </c>
    </row>
    <row r="394" spans="1:4" s="104" customFormat="1" ht="30">
      <c r="A394" s="94">
        <v>40852</v>
      </c>
      <c r="B394" s="7" t="s">
        <v>426</v>
      </c>
      <c r="C394" s="7" t="s">
        <v>428</v>
      </c>
      <c r="D394" s="7" t="s">
        <v>1717</v>
      </c>
    </row>
    <row r="395" spans="1:4" s="104" customFormat="1" ht="45">
      <c r="A395" s="94">
        <v>40852</v>
      </c>
      <c r="B395" s="7" t="s">
        <v>822</v>
      </c>
      <c r="C395" s="7" t="s">
        <v>442</v>
      </c>
      <c r="D395" s="7" t="s">
        <v>71</v>
      </c>
    </row>
    <row r="396" spans="1:4" s="104" customFormat="1" ht="75">
      <c r="A396" s="94">
        <v>40853</v>
      </c>
      <c r="B396" s="7" t="s">
        <v>1077</v>
      </c>
      <c r="C396" s="7" t="s">
        <v>2334</v>
      </c>
      <c r="D396" s="7" t="s">
        <v>71</v>
      </c>
    </row>
    <row r="397" spans="1:4" s="104" customFormat="1" ht="30">
      <c r="A397" s="94">
        <v>40853</v>
      </c>
      <c r="B397" s="7" t="s">
        <v>429</v>
      </c>
      <c r="C397" s="7" t="s">
        <v>427</v>
      </c>
      <c r="D397" s="7" t="s">
        <v>1717</v>
      </c>
    </row>
    <row r="398" spans="1:4" s="104" customFormat="1" ht="30">
      <c r="A398" s="94">
        <v>40853</v>
      </c>
      <c r="B398" s="7" t="s">
        <v>430</v>
      </c>
      <c r="C398" s="7" t="s">
        <v>522</v>
      </c>
      <c r="D398" s="7" t="s">
        <v>71</v>
      </c>
    </row>
    <row r="399" spans="1:4" s="104" customFormat="1" ht="45">
      <c r="A399" s="94">
        <v>40854</v>
      </c>
      <c r="B399" s="7" t="s">
        <v>966</v>
      </c>
      <c r="C399" s="7" t="s">
        <v>967</v>
      </c>
      <c r="D399" s="7" t="s">
        <v>968</v>
      </c>
    </row>
    <row r="400" spans="1:4" s="104" customFormat="1" ht="30">
      <c r="A400" s="94">
        <v>40856</v>
      </c>
      <c r="B400" s="7" t="s">
        <v>434</v>
      </c>
      <c r="C400" s="7" t="s">
        <v>647</v>
      </c>
      <c r="D400" s="7" t="s">
        <v>71</v>
      </c>
    </row>
    <row r="401" spans="1:4" s="104" customFormat="1" ht="45">
      <c r="A401" s="94">
        <v>40856</v>
      </c>
      <c r="B401" s="7" t="s">
        <v>434</v>
      </c>
      <c r="C401" s="7" t="s">
        <v>435</v>
      </c>
      <c r="D401" s="7" t="s">
        <v>71</v>
      </c>
    </row>
    <row r="402" spans="1:4" s="104" customFormat="1" ht="30">
      <c r="A402" s="94">
        <v>40856</v>
      </c>
      <c r="B402" s="7" t="s">
        <v>434</v>
      </c>
      <c r="C402" s="7" t="s">
        <v>437</v>
      </c>
      <c r="D402" s="7" t="s">
        <v>71</v>
      </c>
    </row>
    <row r="403" spans="1:4" s="104" customFormat="1" ht="30">
      <c r="A403" s="94">
        <v>40856</v>
      </c>
      <c r="B403" s="7" t="s">
        <v>434</v>
      </c>
      <c r="C403" s="7" t="s">
        <v>436</v>
      </c>
      <c r="D403" s="7" t="s">
        <v>71</v>
      </c>
    </row>
    <row r="404" spans="1:4" s="104" customFormat="1" ht="30">
      <c r="A404" s="94">
        <v>40856</v>
      </c>
      <c r="B404" s="7" t="s">
        <v>434</v>
      </c>
      <c r="C404" s="7" t="s">
        <v>438</v>
      </c>
      <c r="D404" s="7" t="s">
        <v>1314</v>
      </c>
    </row>
    <row r="405" spans="1:4" s="104" customFormat="1" ht="30">
      <c r="A405" s="94">
        <v>40857</v>
      </c>
      <c r="B405" s="7" t="s">
        <v>964</v>
      </c>
      <c r="C405" s="7" t="s">
        <v>431</v>
      </c>
      <c r="D405" s="7" t="s">
        <v>71</v>
      </c>
    </row>
    <row r="406" spans="1:4" s="104" customFormat="1" ht="30">
      <c r="A406" s="94">
        <v>40858</v>
      </c>
      <c r="B406" s="7" t="s">
        <v>1347</v>
      </c>
      <c r="C406" s="7" t="s">
        <v>423</v>
      </c>
      <c r="D406" s="7" t="s">
        <v>71</v>
      </c>
    </row>
    <row r="407" spans="1:4" s="104" customFormat="1" ht="15">
      <c r="A407" s="94">
        <v>40858</v>
      </c>
      <c r="B407" s="7" t="s">
        <v>1347</v>
      </c>
      <c r="C407" s="7" t="s">
        <v>432</v>
      </c>
      <c r="D407" s="7" t="s">
        <v>1314</v>
      </c>
    </row>
    <row r="408" spans="1:4" s="104" customFormat="1" ht="30">
      <c r="A408" s="94">
        <v>40858</v>
      </c>
      <c r="B408" s="7" t="s">
        <v>1347</v>
      </c>
      <c r="C408" s="7" t="s">
        <v>433</v>
      </c>
      <c r="D408" s="7" t="s">
        <v>71</v>
      </c>
    </row>
    <row r="409" spans="1:4" s="104" customFormat="1" ht="30">
      <c r="A409" s="94">
        <v>40859</v>
      </c>
      <c r="B409" s="7" t="s">
        <v>443</v>
      </c>
      <c r="C409" s="7" t="s">
        <v>444</v>
      </c>
      <c r="D409" s="7" t="s">
        <v>1717</v>
      </c>
    </row>
    <row r="410" spans="1:4" s="104" customFormat="1" ht="45">
      <c r="A410" s="116">
        <v>40860</v>
      </c>
      <c r="B410" s="7" t="s">
        <v>1685</v>
      </c>
      <c r="C410" s="7" t="s">
        <v>963</v>
      </c>
      <c r="D410" s="7" t="s">
        <v>1717</v>
      </c>
    </row>
    <row r="411" spans="1:4" s="104" customFormat="1" ht="45">
      <c r="A411" s="94">
        <v>40860</v>
      </c>
      <c r="B411" s="7" t="s">
        <v>944</v>
      </c>
      <c r="C411" s="7" t="s">
        <v>945</v>
      </c>
      <c r="D411" s="7" t="s">
        <v>96</v>
      </c>
    </row>
    <row r="412" spans="1:4" s="104" customFormat="1" ht="30">
      <c r="A412" s="94">
        <v>40861</v>
      </c>
      <c r="B412" s="7" t="s">
        <v>1718</v>
      </c>
      <c r="C412" s="7" t="s">
        <v>983</v>
      </c>
      <c r="D412" s="7" t="s">
        <v>71</v>
      </c>
    </row>
    <row r="413" spans="1:4" s="104" customFormat="1" ht="30">
      <c r="A413" s="94">
        <v>40861</v>
      </c>
      <c r="B413" s="7" t="s">
        <v>1347</v>
      </c>
      <c r="C413" s="7" t="s">
        <v>1357</v>
      </c>
      <c r="D413" s="7" t="s">
        <v>71</v>
      </c>
    </row>
    <row r="414" spans="1:4" s="104" customFormat="1" ht="15">
      <c r="A414" s="94">
        <v>40861</v>
      </c>
      <c r="B414" s="7" t="s">
        <v>1347</v>
      </c>
      <c r="C414" s="7" t="s">
        <v>1002</v>
      </c>
      <c r="D414" s="7" t="s">
        <v>1299</v>
      </c>
    </row>
    <row r="415" spans="1:4" s="104" customFormat="1" ht="15">
      <c r="A415" s="94">
        <v>40862</v>
      </c>
      <c r="B415" s="7" t="s">
        <v>976</v>
      </c>
      <c r="C415" s="7" t="s">
        <v>977</v>
      </c>
      <c r="D415" s="7" t="s">
        <v>978</v>
      </c>
    </row>
    <row r="416" spans="1:4" s="104" customFormat="1" ht="30">
      <c r="A416" s="116">
        <v>40868</v>
      </c>
      <c r="B416" s="7" t="s">
        <v>1718</v>
      </c>
      <c r="C416" s="7" t="s">
        <v>1719</v>
      </c>
      <c r="D416" s="7" t="s">
        <v>96</v>
      </c>
    </row>
    <row r="417" spans="1:4" s="104" customFormat="1" ht="45">
      <c r="A417" s="116">
        <v>40868</v>
      </c>
      <c r="B417" s="7" t="s">
        <v>971</v>
      </c>
      <c r="C417" s="7" t="s">
        <v>1720</v>
      </c>
      <c r="D417" s="7" t="s">
        <v>96</v>
      </c>
    </row>
    <row r="418" spans="1:4" s="104" customFormat="1" ht="45">
      <c r="A418" s="116">
        <v>40870</v>
      </c>
      <c r="B418" s="7" t="s">
        <v>984</v>
      </c>
      <c r="C418" s="7" t="s">
        <v>1722</v>
      </c>
      <c r="D418" s="7" t="s">
        <v>96</v>
      </c>
    </row>
    <row r="419" spans="1:4" s="104" customFormat="1" ht="30">
      <c r="A419" s="94">
        <v>40870</v>
      </c>
      <c r="B419" s="7" t="s">
        <v>982</v>
      </c>
      <c r="C419" s="7" t="s">
        <v>981</v>
      </c>
      <c r="D419" s="7" t="s">
        <v>71</v>
      </c>
    </row>
    <row r="420" spans="1:4" s="104" customFormat="1" ht="30">
      <c r="A420" s="94">
        <v>40871</v>
      </c>
      <c r="B420" s="7" t="s">
        <v>980</v>
      </c>
      <c r="C420" s="7" t="s">
        <v>979</v>
      </c>
      <c r="D420" s="7" t="s">
        <v>71</v>
      </c>
    </row>
    <row r="421" spans="1:4" s="104" customFormat="1" ht="30">
      <c r="A421" s="94">
        <v>40871</v>
      </c>
      <c r="B421" s="7" t="s">
        <v>999</v>
      </c>
      <c r="C421" s="7" t="s">
        <v>1000</v>
      </c>
      <c r="D421" s="7" t="s">
        <v>71</v>
      </c>
    </row>
    <row r="422" spans="1:4" s="104" customFormat="1" ht="30">
      <c r="A422" s="94">
        <v>40871</v>
      </c>
      <c r="B422" s="7" t="s">
        <v>1347</v>
      </c>
      <c r="C422" s="7" t="s">
        <v>1001</v>
      </c>
      <c r="D422" s="7" t="s">
        <v>71</v>
      </c>
    </row>
    <row r="423" spans="1:4" s="104" customFormat="1" ht="30">
      <c r="A423" s="94">
        <v>40872</v>
      </c>
      <c r="B423" s="7" t="s">
        <v>995</v>
      </c>
      <c r="C423" s="7" t="s">
        <v>996</v>
      </c>
      <c r="D423" s="7" t="s">
        <v>1299</v>
      </c>
    </row>
    <row r="424" spans="1:4" s="104" customFormat="1" ht="15">
      <c r="A424" s="94">
        <v>40873</v>
      </c>
      <c r="B424" s="7" t="s">
        <v>993</v>
      </c>
      <c r="C424" s="7" t="s">
        <v>994</v>
      </c>
      <c r="D424" s="7" t="s">
        <v>1299</v>
      </c>
    </row>
    <row r="425" spans="1:4" s="104" customFormat="1" ht="45">
      <c r="A425" s="94">
        <v>40873</v>
      </c>
      <c r="B425" s="7" t="s">
        <v>997</v>
      </c>
      <c r="C425" s="7" t="s">
        <v>998</v>
      </c>
      <c r="D425" s="7" t="s">
        <v>71</v>
      </c>
    </row>
    <row r="426" spans="1:4" s="104" customFormat="1" ht="30">
      <c r="A426" s="94">
        <v>40874</v>
      </c>
      <c r="B426" s="7" t="s">
        <v>1341</v>
      </c>
      <c r="C426" s="7" t="s">
        <v>991</v>
      </c>
      <c r="D426" s="7" t="s">
        <v>71</v>
      </c>
    </row>
    <row r="427" spans="1:4" s="104" customFormat="1" ht="30">
      <c r="A427" s="116">
        <v>40875</v>
      </c>
      <c r="B427" s="7" t="s">
        <v>984</v>
      </c>
      <c r="C427" s="7" t="s">
        <v>1723</v>
      </c>
      <c r="D427" s="7" t="s">
        <v>96</v>
      </c>
    </row>
    <row r="428" spans="1:4" s="104" customFormat="1" ht="30">
      <c r="A428" s="116">
        <v>40875</v>
      </c>
      <c r="B428" s="7" t="s">
        <v>1724</v>
      </c>
      <c r="C428" s="7" t="s">
        <v>1725</v>
      </c>
      <c r="D428" s="7" t="s">
        <v>96</v>
      </c>
    </row>
    <row r="429" spans="1:4" s="104" customFormat="1" ht="30">
      <c r="A429" s="116">
        <v>40875</v>
      </c>
      <c r="B429" s="7" t="s">
        <v>1726</v>
      </c>
      <c r="C429" s="7" t="s">
        <v>1727</v>
      </c>
      <c r="D429" s="7" t="s">
        <v>96</v>
      </c>
    </row>
    <row r="430" spans="1:4" s="104" customFormat="1" ht="30">
      <c r="A430" s="94">
        <v>40875</v>
      </c>
      <c r="B430" s="7" t="s">
        <v>1721</v>
      </c>
      <c r="C430" s="7" t="s">
        <v>992</v>
      </c>
      <c r="D430" s="7" t="s">
        <v>71</v>
      </c>
    </row>
    <row r="431" spans="1:4" s="104" customFormat="1" ht="30">
      <c r="A431" s="116">
        <v>40876</v>
      </c>
      <c r="B431" s="7" t="s">
        <v>1728</v>
      </c>
      <c r="C431" s="7" t="s">
        <v>1729</v>
      </c>
      <c r="D431" s="7" t="s">
        <v>96</v>
      </c>
    </row>
    <row r="432" spans="1:4" s="104" customFormat="1" ht="60">
      <c r="A432" s="116">
        <v>40876</v>
      </c>
      <c r="B432" s="7" t="s">
        <v>1730</v>
      </c>
      <c r="C432" s="7" t="s">
        <v>1731</v>
      </c>
      <c r="D432" s="7" t="s">
        <v>96</v>
      </c>
    </row>
    <row r="433" spans="1:4" s="104" customFormat="1" ht="60">
      <c r="A433" s="116">
        <v>40876</v>
      </c>
      <c r="B433" s="7" t="s">
        <v>1732</v>
      </c>
      <c r="C433" s="7" t="s">
        <v>1733</v>
      </c>
      <c r="D433" s="7" t="s">
        <v>96</v>
      </c>
    </row>
    <row r="434" spans="1:4" s="104" customFormat="1" ht="45">
      <c r="A434" s="116">
        <v>40876</v>
      </c>
      <c r="B434" s="7" t="s">
        <v>972</v>
      </c>
      <c r="C434" s="7" t="s">
        <v>973</v>
      </c>
      <c r="D434" s="7" t="s">
        <v>96</v>
      </c>
    </row>
    <row r="435" spans="1:4" s="104" customFormat="1" ht="45">
      <c r="A435" s="116">
        <v>40876</v>
      </c>
      <c r="B435" s="7" t="s">
        <v>974</v>
      </c>
      <c r="C435" s="7" t="s">
        <v>975</v>
      </c>
      <c r="D435" s="7" t="s">
        <v>1299</v>
      </c>
    </row>
    <row r="436" spans="1:4" s="104" customFormat="1" ht="30">
      <c r="A436" s="94">
        <v>40877</v>
      </c>
      <c r="B436" s="7" t="s">
        <v>988</v>
      </c>
      <c r="C436" s="7" t="s">
        <v>989</v>
      </c>
      <c r="D436" s="7" t="s">
        <v>71</v>
      </c>
    </row>
    <row r="437" spans="1:4" s="104" customFormat="1" ht="30">
      <c r="A437" s="134">
        <v>41253</v>
      </c>
      <c r="B437" s="135" t="s">
        <v>237</v>
      </c>
      <c r="C437" s="135" t="s">
        <v>238</v>
      </c>
      <c r="D437" s="135" t="s">
        <v>96</v>
      </c>
    </row>
    <row r="438" spans="1:4" s="104" customFormat="1" ht="45">
      <c r="A438" s="134">
        <v>41244</v>
      </c>
      <c r="B438" s="135" t="s">
        <v>1735</v>
      </c>
      <c r="C438" s="135" t="s">
        <v>1736</v>
      </c>
      <c r="D438" s="135" t="s">
        <v>96</v>
      </c>
    </row>
    <row r="439" spans="1:4" s="104" customFormat="1" ht="30">
      <c r="A439" s="134">
        <v>41244</v>
      </c>
      <c r="B439" s="135" t="s">
        <v>1341</v>
      </c>
      <c r="C439" s="135" t="s">
        <v>1737</v>
      </c>
      <c r="D439" s="135" t="s">
        <v>96</v>
      </c>
    </row>
    <row r="440" spans="1:4" s="104" customFormat="1" ht="30">
      <c r="A440" s="134">
        <v>41244</v>
      </c>
      <c r="B440" s="135" t="s">
        <v>1341</v>
      </c>
      <c r="C440" s="135" t="s">
        <v>1738</v>
      </c>
      <c r="D440" s="135" t="s">
        <v>96</v>
      </c>
    </row>
    <row r="441" spans="1:4" s="104" customFormat="1" ht="60">
      <c r="A441" s="134">
        <v>41248</v>
      </c>
      <c r="B441" s="135" t="s">
        <v>1003</v>
      </c>
      <c r="C441" s="135" t="s">
        <v>1004</v>
      </c>
      <c r="D441" s="135" t="s">
        <v>968</v>
      </c>
    </row>
    <row r="442" spans="1:4" s="104" customFormat="1" ht="30">
      <c r="A442" s="134">
        <v>41249</v>
      </c>
      <c r="B442" s="135" t="s">
        <v>1734</v>
      </c>
      <c r="C442" s="135" t="s">
        <v>1739</v>
      </c>
      <c r="D442" s="135" t="s">
        <v>96</v>
      </c>
    </row>
    <row r="443" spans="1:4" s="104" customFormat="1" ht="30">
      <c r="A443" s="134">
        <v>41249</v>
      </c>
      <c r="B443" s="135" t="s">
        <v>1740</v>
      </c>
      <c r="C443" s="135" t="s">
        <v>1741</v>
      </c>
      <c r="D443" s="135" t="s">
        <v>96</v>
      </c>
    </row>
    <row r="444" spans="1:4" s="104" customFormat="1" ht="30">
      <c r="A444" s="134">
        <v>41249</v>
      </c>
      <c r="B444" s="135" t="s">
        <v>1742</v>
      </c>
      <c r="C444" s="135" t="s">
        <v>1743</v>
      </c>
      <c r="D444" s="135" t="s">
        <v>96</v>
      </c>
    </row>
    <row r="445" spans="1:4" s="104" customFormat="1" ht="45">
      <c r="A445" s="134">
        <v>41249</v>
      </c>
      <c r="B445" s="135" t="s">
        <v>1693</v>
      </c>
      <c r="C445" s="135" t="s">
        <v>1744</v>
      </c>
      <c r="D445" s="135" t="s">
        <v>96</v>
      </c>
    </row>
    <row r="446" spans="1:4" s="104" customFormat="1" ht="30">
      <c r="A446" s="134">
        <v>41249</v>
      </c>
      <c r="B446" s="135" t="s">
        <v>1745</v>
      </c>
      <c r="C446" s="135" t="s">
        <v>1746</v>
      </c>
      <c r="D446" s="135" t="s">
        <v>96</v>
      </c>
    </row>
    <row r="447" spans="1:4" s="104" customFormat="1" ht="30">
      <c r="A447" s="134">
        <v>41249</v>
      </c>
      <c r="B447" s="135" t="s">
        <v>1693</v>
      </c>
      <c r="C447" s="135" t="s">
        <v>1747</v>
      </c>
      <c r="D447" s="135" t="s">
        <v>96</v>
      </c>
    </row>
    <row r="448" spans="1:4" s="104" customFormat="1" ht="60">
      <c r="A448" s="134">
        <v>41249</v>
      </c>
      <c r="B448" s="135" t="s">
        <v>985</v>
      </c>
      <c r="C448" s="135" t="s">
        <v>986</v>
      </c>
      <c r="D448" s="135" t="s">
        <v>968</v>
      </c>
    </row>
    <row r="449" spans="1:4" s="104" customFormat="1" ht="30">
      <c r="A449" s="134">
        <v>41249</v>
      </c>
      <c r="B449" s="135" t="s">
        <v>987</v>
      </c>
      <c r="C449" s="135" t="s">
        <v>990</v>
      </c>
      <c r="D449" s="135" t="s">
        <v>71</v>
      </c>
    </row>
    <row r="450" spans="1:4" s="104" customFormat="1" ht="45">
      <c r="A450" s="134">
        <v>41249</v>
      </c>
      <c r="B450" s="135" t="s">
        <v>2002</v>
      </c>
      <c r="C450" s="135" t="s">
        <v>2003</v>
      </c>
      <c r="D450" s="135" t="s">
        <v>2004</v>
      </c>
    </row>
    <row r="451" spans="1:4" s="104" customFormat="1" ht="75">
      <c r="A451" s="134">
        <v>41250</v>
      </c>
      <c r="B451" s="135" t="s">
        <v>1077</v>
      </c>
      <c r="C451" s="135" t="s">
        <v>2333</v>
      </c>
      <c r="D451" s="135"/>
    </row>
    <row r="452" spans="1:4" s="104" customFormat="1" ht="30">
      <c r="A452" s="134">
        <v>41250</v>
      </c>
      <c r="B452" s="135" t="s">
        <v>356</v>
      </c>
      <c r="C452" s="135" t="s">
        <v>357</v>
      </c>
      <c r="D452" s="135" t="s">
        <v>96</v>
      </c>
    </row>
    <row r="453" spans="1:4" s="104" customFormat="1" ht="30">
      <c r="A453" s="134">
        <v>41250</v>
      </c>
      <c r="B453" s="135" t="s">
        <v>232</v>
      </c>
      <c r="C453" s="135" t="s">
        <v>233</v>
      </c>
      <c r="D453" s="135" t="s">
        <v>96</v>
      </c>
    </row>
    <row r="454" spans="1:4" s="104" customFormat="1" ht="30">
      <c r="A454" s="134">
        <v>41252</v>
      </c>
      <c r="B454" s="135" t="s">
        <v>1745</v>
      </c>
      <c r="C454" s="135" t="s">
        <v>236</v>
      </c>
      <c r="D454" s="135" t="s">
        <v>96</v>
      </c>
    </row>
    <row r="455" spans="1:4" s="104" customFormat="1" ht="30">
      <c r="A455" s="134">
        <v>41252</v>
      </c>
      <c r="B455" s="135" t="s">
        <v>234</v>
      </c>
      <c r="C455" s="135" t="s">
        <v>235</v>
      </c>
      <c r="D455" s="135" t="s">
        <v>96</v>
      </c>
    </row>
    <row r="456" spans="1:4" s="104" customFormat="1" ht="30">
      <c r="A456" s="134">
        <v>41253</v>
      </c>
      <c r="B456" s="135" t="s">
        <v>1347</v>
      </c>
      <c r="C456" s="135" t="s">
        <v>239</v>
      </c>
      <c r="D456" s="135" t="s">
        <v>96</v>
      </c>
    </row>
    <row r="457" spans="1:4" s="104" customFormat="1" ht="30">
      <c r="A457" s="134">
        <v>41253</v>
      </c>
      <c r="B457" s="135" t="s">
        <v>1347</v>
      </c>
      <c r="C457" s="135" t="s">
        <v>240</v>
      </c>
      <c r="D457" s="135" t="s">
        <v>96</v>
      </c>
    </row>
    <row r="458" spans="1:4" s="104" customFormat="1" ht="30">
      <c r="A458" s="134">
        <v>41255</v>
      </c>
      <c r="B458" s="135" t="s">
        <v>241</v>
      </c>
      <c r="C458" s="135" t="s">
        <v>242</v>
      </c>
      <c r="D458" s="135" t="s">
        <v>96</v>
      </c>
    </row>
    <row r="459" spans="1:4" s="104" customFormat="1" ht="30">
      <c r="A459" s="134">
        <v>41255</v>
      </c>
      <c r="B459" s="135" t="s">
        <v>243</v>
      </c>
      <c r="C459" s="135" t="s">
        <v>244</v>
      </c>
      <c r="D459" s="135" t="s">
        <v>96</v>
      </c>
    </row>
    <row r="460" spans="1:4" s="104" customFormat="1" ht="30">
      <c r="A460" s="134">
        <v>41255</v>
      </c>
      <c r="B460" s="135" t="s">
        <v>245</v>
      </c>
      <c r="C460" s="135" t="s">
        <v>242</v>
      </c>
      <c r="D460" s="135" t="s">
        <v>96</v>
      </c>
    </row>
    <row r="461" spans="1:4" s="104" customFormat="1" ht="15">
      <c r="A461" s="134">
        <v>41256</v>
      </c>
      <c r="B461" s="135" t="s">
        <v>246</v>
      </c>
      <c r="C461" s="135" t="s">
        <v>2005</v>
      </c>
      <c r="D461" s="135" t="s">
        <v>2004</v>
      </c>
    </row>
    <row r="462" spans="1:4" s="104" customFormat="1" ht="15">
      <c r="A462" s="134">
        <v>41256</v>
      </c>
      <c r="B462" s="135" t="s">
        <v>1347</v>
      </c>
      <c r="C462" s="135" t="s">
        <v>2006</v>
      </c>
      <c r="D462" s="135" t="s">
        <v>2004</v>
      </c>
    </row>
    <row r="463" spans="1:4" s="104" customFormat="1" ht="15">
      <c r="A463" s="134">
        <v>41256</v>
      </c>
      <c r="B463" s="135" t="s">
        <v>247</v>
      </c>
      <c r="C463" s="135" t="s">
        <v>2006</v>
      </c>
      <c r="D463" s="135" t="s">
        <v>2004</v>
      </c>
    </row>
    <row r="464" spans="1:4" s="104" customFormat="1" ht="90">
      <c r="A464" s="134">
        <v>41257</v>
      </c>
      <c r="B464" s="136" t="s">
        <v>1220</v>
      </c>
      <c r="C464" s="126" t="s">
        <v>1981</v>
      </c>
      <c r="D464" s="135" t="s">
        <v>744</v>
      </c>
    </row>
    <row r="465" spans="1:4" s="104" customFormat="1" ht="45">
      <c r="A465" s="134">
        <v>41257</v>
      </c>
      <c r="B465" s="135" t="s">
        <v>248</v>
      </c>
      <c r="C465" s="135" t="s">
        <v>2007</v>
      </c>
      <c r="D465" s="135" t="s">
        <v>2004</v>
      </c>
    </row>
    <row r="466" spans="1:4" s="104" customFormat="1" ht="30">
      <c r="A466" s="134">
        <v>41257</v>
      </c>
      <c r="B466" s="135" t="s">
        <v>249</v>
      </c>
      <c r="C466" s="135" t="s">
        <v>250</v>
      </c>
      <c r="D466" s="135" t="s">
        <v>96</v>
      </c>
    </row>
    <row r="467" spans="1:4" s="104" customFormat="1" ht="105">
      <c r="A467" s="134">
        <v>41257</v>
      </c>
      <c r="B467" s="135" t="s">
        <v>251</v>
      </c>
      <c r="C467" s="135" t="s">
        <v>2008</v>
      </c>
      <c r="D467" s="135" t="s">
        <v>2004</v>
      </c>
    </row>
    <row r="468" spans="1:4" s="104" customFormat="1" ht="240">
      <c r="A468" s="134">
        <v>41257</v>
      </c>
      <c r="B468" s="135" t="s">
        <v>2009</v>
      </c>
      <c r="C468" s="135" t="s">
        <v>2010</v>
      </c>
      <c r="D468" s="135" t="s">
        <v>2004</v>
      </c>
    </row>
    <row r="469" spans="1:4" s="104" customFormat="1" ht="30">
      <c r="A469" s="134">
        <v>41258</v>
      </c>
      <c r="B469" s="135" t="s">
        <v>1721</v>
      </c>
      <c r="C469" s="135" t="s">
        <v>271</v>
      </c>
      <c r="D469" s="135" t="s">
        <v>96</v>
      </c>
    </row>
    <row r="470" spans="1:4" s="104" customFormat="1" ht="60">
      <c r="A470" s="134">
        <v>41258</v>
      </c>
      <c r="B470" s="135" t="s">
        <v>2011</v>
      </c>
      <c r="C470" s="135" t="s">
        <v>2012</v>
      </c>
      <c r="D470" s="135"/>
    </row>
    <row r="471" spans="1:4" s="104" customFormat="1" ht="30">
      <c r="A471" s="134">
        <v>41259</v>
      </c>
      <c r="B471" s="135" t="s">
        <v>1661</v>
      </c>
      <c r="C471" s="135" t="s">
        <v>252</v>
      </c>
      <c r="D471" s="135" t="s">
        <v>96</v>
      </c>
    </row>
    <row r="472" spans="1:4" s="104" customFormat="1" ht="30">
      <c r="A472" s="134">
        <v>41260</v>
      </c>
      <c r="B472" s="135" t="s">
        <v>585</v>
      </c>
      <c r="C472" s="135" t="s">
        <v>2013</v>
      </c>
      <c r="D472" s="135" t="s">
        <v>2004</v>
      </c>
    </row>
    <row r="473" spans="1:4" s="104" customFormat="1" ht="30">
      <c r="A473" s="134">
        <v>41260</v>
      </c>
      <c r="B473" s="135" t="s">
        <v>2014</v>
      </c>
      <c r="C473" s="135" t="s">
        <v>2015</v>
      </c>
      <c r="D473" s="135" t="s">
        <v>2004</v>
      </c>
    </row>
    <row r="474" spans="1:4" s="104" customFormat="1" ht="30">
      <c r="A474" s="134">
        <v>41260</v>
      </c>
      <c r="B474" s="135" t="s">
        <v>2016</v>
      </c>
      <c r="C474" s="135" t="s">
        <v>2017</v>
      </c>
      <c r="D474" s="135" t="s">
        <v>2004</v>
      </c>
    </row>
    <row r="475" spans="1:4" s="104" customFormat="1" ht="30">
      <c r="A475" s="134">
        <v>41260</v>
      </c>
      <c r="B475" s="135" t="s">
        <v>2016</v>
      </c>
      <c r="C475" s="135" t="s">
        <v>2018</v>
      </c>
      <c r="D475" s="135" t="s">
        <v>96</v>
      </c>
    </row>
    <row r="476" spans="1:4" s="104" customFormat="1" ht="90">
      <c r="A476" s="134">
        <v>41260</v>
      </c>
      <c r="B476" s="135" t="s">
        <v>1347</v>
      </c>
      <c r="C476" s="135" t="s">
        <v>2019</v>
      </c>
      <c r="D476" s="135" t="s">
        <v>2004</v>
      </c>
    </row>
    <row r="477" spans="1:4" s="104" customFormat="1" ht="75">
      <c r="A477" s="134">
        <v>41260</v>
      </c>
      <c r="B477" s="135" t="s">
        <v>249</v>
      </c>
      <c r="C477" s="135" t="s">
        <v>2020</v>
      </c>
      <c r="D477" s="135" t="s">
        <v>2004</v>
      </c>
    </row>
    <row r="478" spans="1:4" s="104" customFormat="1" ht="45">
      <c r="A478" s="134">
        <v>41260</v>
      </c>
      <c r="B478" s="135" t="s">
        <v>2021</v>
      </c>
      <c r="C478" s="135" t="s">
        <v>2022</v>
      </c>
      <c r="D478" s="135" t="s">
        <v>2004</v>
      </c>
    </row>
    <row r="479" spans="1:4" s="104" customFormat="1" ht="45">
      <c r="A479" s="134">
        <v>41260</v>
      </c>
      <c r="B479" s="135" t="s">
        <v>249</v>
      </c>
      <c r="C479" s="135" t="s">
        <v>2023</v>
      </c>
      <c r="D479" s="135" t="s">
        <v>2004</v>
      </c>
    </row>
    <row r="480" spans="1:4" s="104" customFormat="1" ht="15">
      <c r="A480" s="134">
        <v>41260</v>
      </c>
      <c r="B480" s="135" t="s">
        <v>249</v>
      </c>
      <c r="C480" s="135" t="s">
        <v>2024</v>
      </c>
      <c r="D480" s="135" t="s">
        <v>2004</v>
      </c>
    </row>
    <row r="481" spans="1:4" s="104" customFormat="1" ht="30">
      <c r="A481" s="134">
        <v>41260</v>
      </c>
      <c r="B481" s="135" t="s">
        <v>1473</v>
      </c>
      <c r="C481" s="135" t="s">
        <v>253</v>
      </c>
      <c r="D481" s="135" t="s">
        <v>96</v>
      </c>
    </row>
    <row r="482" spans="1:4" s="104" customFormat="1" ht="45">
      <c r="A482" s="134">
        <v>41260</v>
      </c>
      <c r="B482" s="135" t="s">
        <v>1473</v>
      </c>
      <c r="C482" s="135" t="s">
        <v>2025</v>
      </c>
      <c r="D482" s="135" t="s">
        <v>2004</v>
      </c>
    </row>
    <row r="483" spans="1:4" s="104" customFormat="1" ht="30">
      <c r="A483" s="134">
        <v>41260</v>
      </c>
      <c r="B483" s="135" t="s">
        <v>249</v>
      </c>
      <c r="C483" s="135" t="s">
        <v>254</v>
      </c>
      <c r="D483" s="135" t="s">
        <v>96</v>
      </c>
    </row>
    <row r="484" spans="1:4" s="104" customFormat="1" ht="30">
      <c r="A484" s="134">
        <v>41260</v>
      </c>
      <c r="B484" s="135" t="s">
        <v>249</v>
      </c>
      <c r="C484" s="135" t="s">
        <v>255</v>
      </c>
      <c r="D484" s="135" t="s">
        <v>96</v>
      </c>
    </row>
    <row r="485" spans="1:4" s="104" customFormat="1" ht="30">
      <c r="A485" s="134">
        <v>41260</v>
      </c>
      <c r="B485" s="135" t="s">
        <v>2026</v>
      </c>
      <c r="C485" s="135" t="s">
        <v>2027</v>
      </c>
      <c r="D485" s="135" t="s">
        <v>2004</v>
      </c>
    </row>
    <row r="486" spans="1:4" s="104" customFormat="1" ht="15">
      <c r="A486" s="134">
        <v>41260</v>
      </c>
      <c r="B486" s="135" t="s">
        <v>249</v>
      </c>
      <c r="C486" s="135" t="s">
        <v>2028</v>
      </c>
      <c r="D486" s="135" t="s">
        <v>2004</v>
      </c>
    </row>
    <row r="487" spans="1:4" s="104" customFormat="1" ht="30">
      <c r="A487" s="134">
        <v>41262</v>
      </c>
      <c r="B487" s="135" t="s">
        <v>256</v>
      </c>
      <c r="C487" s="135" t="s">
        <v>257</v>
      </c>
      <c r="D487" s="135" t="s">
        <v>96</v>
      </c>
    </row>
    <row r="488" spans="1:4" s="104" customFormat="1" ht="75">
      <c r="A488" s="134">
        <v>41262</v>
      </c>
      <c r="B488" s="135" t="s">
        <v>2029</v>
      </c>
      <c r="C488" s="135" t="s">
        <v>2030</v>
      </c>
      <c r="D488" s="135" t="s">
        <v>2004</v>
      </c>
    </row>
    <row r="489" spans="1:4" s="104" customFormat="1" ht="75">
      <c r="A489" s="134">
        <v>41262</v>
      </c>
      <c r="B489" s="135" t="s">
        <v>258</v>
      </c>
      <c r="C489" s="135" t="s">
        <v>259</v>
      </c>
      <c r="D489" s="135" t="s">
        <v>96</v>
      </c>
    </row>
    <row r="490" spans="1:4" s="104" customFormat="1" ht="30">
      <c r="A490" s="134">
        <v>41262</v>
      </c>
      <c r="B490" s="135" t="s">
        <v>258</v>
      </c>
      <c r="C490" s="135" t="s">
        <v>2031</v>
      </c>
      <c r="D490" s="135" t="s">
        <v>2004</v>
      </c>
    </row>
    <row r="491" spans="1:4" s="104" customFormat="1" ht="30">
      <c r="A491" s="134">
        <v>41262</v>
      </c>
      <c r="B491" s="135" t="s">
        <v>260</v>
      </c>
      <c r="C491" s="135" t="s">
        <v>1537</v>
      </c>
      <c r="D491" s="135" t="s">
        <v>96</v>
      </c>
    </row>
    <row r="492" spans="1:4" s="104" customFormat="1" ht="30">
      <c r="A492" s="134">
        <v>41262</v>
      </c>
      <c r="B492" s="135" t="s">
        <v>2032</v>
      </c>
      <c r="C492" s="135" t="s">
        <v>2033</v>
      </c>
      <c r="D492" s="135" t="s">
        <v>2004</v>
      </c>
    </row>
    <row r="493" spans="1:4" s="104" customFormat="1" ht="30">
      <c r="A493" s="134">
        <v>41262</v>
      </c>
      <c r="B493" s="135" t="s">
        <v>2034</v>
      </c>
      <c r="C493" s="135" t="s">
        <v>2035</v>
      </c>
      <c r="D493" s="135" t="s">
        <v>2004</v>
      </c>
    </row>
    <row r="494" spans="1:4" s="104" customFormat="1" ht="45">
      <c r="A494" s="134">
        <v>41262</v>
      </c>
      <c r="B494" s="135" t="s">
        <v>2036</v>
      </c>
      <c r="C494" s="135" t="s">
        <v>2037</v>
      </c>
      <c r="D494" s="135" t="s">
        <v>2004</v>
      </c>
    </row>
    <row r="495" spans="1:4" s="104" customFormat="1" ht="30">
      <c r="A495" s="134">
        <v>41262</v>
      </c>
      <c r="B495" s="135" t="s">
        <v>2038</v>
      </c>
      <c r="C495" s="135" t="s">
        <v>2039</v>
      </c>
      <c r="D495" s="135" t="s">
        <v>2004</v>
      </c>
    </row>
    <row r="496" spans="1:4" s="104" customFormat="1" ht="30">
      <c r="A496" s="134">
        <v>41263</v>
      </c>
      <c r="B496" s="135" t="s">
        <v>822</v>
      </c>
      <c r="C496" s="135" t="s">
        <v>261</v>
      </c>
      <c r="D496" s="135" t="s">
        <v>96</v>
      </c>
    </row>
    <row r="497" spans="1:4" s="104" customFormat="1" ht="30">
      <c r="A497" s="134">
        <v>41263</v>
      </c>
      <c r="B497" s="135" t="s">
        <v>262</v>
      </c>
      <c r="C497" s="135" t="s">
        <v>2040</v>
      </c>
      <c r="D497" s="135" t="s">
        <v>2004</v>
      </c>
    </row>
    <row r="498" spans="1:4" s="104" customFormat="1" ht="30">
      <c r="A498" s="134">
        <v>41263</v>
      </c>
      <c r="B498" s="135" t="s">
        <v>262</v>
      </c>
      <c r="C498" s="135" t="s">
        <v>263</v>
      </c>
      <c r="D498" s="135" t="s">
        <v>96</v>
      </c>
    </row>
    <row r="499" spans="1:4" s="104" customFormat="1" ht="30">
      <c r="A499" s="134">
        <v>41263</v>
      </c>
      <c r="B499" s="135" t="s">
        <v>264</v>
      </c>
      <c r="C499" s="135" t="s">
        <v>265</v>
      </c>
      <c r="D499" s="135" t="s">
        <v>96</v>
      </c>
    </row>
    <row r="500" spans="1:4" s="104" customFormat="1" ht="45">
      <c r="A500" s="134">
        <v>41263</v>
      </c>
      <c r="B500" s="135" t="s">
        <v>2041</v>
      </c>
      <c r="C500" s="135" t="s">
        <v>2042</v>
      </c>
      <c r="D500" s="135" t="s">
        <v>2004</v>
      </c>
    </row>
    <row r="501" spans="1:4" s="104" customFormat="1" ht="30">
      <c r="A501" s="134">
        <v>41263</v>
      </c>
      <c r="B501" s="135" t="s">
        <v>2043</v>
      </c>
      <c r="C501" s="135" t="s">
        <v>2044</v>
      </c>
      <c r="D501" s="135" t="s">
        <v>2004</v>
      </c>
    </row>
    <row r="502" spans="1:4" s="104" customFormat="1" ht="90">
      <c r="A502" s="134">
        <v>41263</v>
      </c>
      <c r="B502" s="135" t="s">
        <v>2045</v>
      </c>
      <c r="C502" s="135" t="s">
        <v>2046</v>
      </c>
      <c r="D502" s="135" t="s">
        <v>2004</v>
      </c>
    </row>
    <row r="503" spans="1:4" s="104" customFormat="1" ht="30">
      <c r="A503" s="134">
        <v>41263</v>
      </c>
      <c r="B503" s="135" t="s">
        <v>266</v>
      </c>
      <c r="C503" s="135" t="s">
        <v>267</v>
      </c>
      <c r="D503" s="135" t="s">
        <v>96</v>
      </c>
    </row>
    <row r="504" spans="1:4" s="104" customFormat="1" ht="45">
      <c r="A504" s="134">
        <v>41264</v>
      </c>
      <c r="B504" s="135" t="s">
        <v>268</v>
      </c>
      <c r="C504" s="135" t="s">
        <v>269</v>
      </c>
      <c r="D504" s="135" t="s">
        <v>96</v>
      </c>
    </row>
    <row r="505" spans="1:4" s="104" customFormat="1" ht="30">
      <c r="A505" s="134">
        <v>41264</v>
      </c>
      <c r="B505" s="135" t="s">
        <v>270</v>
      </c>
      <c r="C505" s="135" t="s">
        <v>271</v>
      </c>
      <c r="D505" s="135" t="s">
        <v>96</v>
      </c>
    </row>
    <row r="506" spans="1:4" s="104" customFormat="1" ht="30">
      <c r="A506" s="134">
        <v>41264</v>
      </c>
      <c r="B506" s="135" t="s">
        <v>272</v>
      </c>
      <c r="C506" s="135" t="s">
        <v>273</v>
      </c>
      <c r="D506" s="135" t="s">
        <v>96</v>
      </c>
    </row>
    <row r="507" spans="1:4" s="104" customFormat="1" ht="30">
      <c r="A507" s="134">
        <v>41264</v>
      </c>
      <c r="B507" s="135" t="s">
        <v>274</v>
      </c>
      <c r="C507" s="135" t="s">
        <v>275</v>
      </c>
      <c r="D507" s="135" t="s">
        <v>96</v>
      </c>
    </row>
    <row r="508" spans="1:4" s="104" customFormat="1" ht="30">
      <c r="A508" s="134">
        <v>41264</v>
      </c>
      <c r="B508" s="135" t="s">
        <v>276</v>
      </c>
      <c r="C508" s="135" t="s">
        <v>271</v>
      </c>
      <c r="D508" s="135" t="s">
        <v>96</v>
      </c>
    </row>
    <row r="509" spans="1:4" s="104" customFormat="1" ht="30">
      <c r="A509" s="134">
        <v>41264</v>
      </c>
      <c r="B509" s="135" t="s">
        <v>107</v>
      </c>
      <c r="C509" s="135" t="s">
        <v>277</v>
      </c>
      <c r="D509" s="135" t="s">
        <v>96</v>
      </c>
    </row>
    <row r="510" spans="1:4" s="104" customFormat="1" ht="30">
      <c r="A510" s="134">
        <v>41264</v>
      </c>
      <c r="B510" s="135" t="s">
        <v>107</v>
      </c>
      <c r="C510" s="135" t="s">
        <v>2047</v>
      </c>
      <c r="D510" s="135" t="s">
        <v>2004</v>
      </c>
    </row>
    <row r="511" spans="1:4" s="104" customFormat="1" ht="15">
      <c r="A511" s="134">
        <v>41264</v>
      </c>
      <c r="B511" s="135" t="s">
        <v>2048</v>
      </c>
      <c r="C511" s="135" t="s">
        <v>2049</v>
      </c>
      <c r="D511" s="135" t="s">
        <v>2004</v>
      </c>
    </row>
    <row r="512" spans="1:4" s="104" customFormat="1" ht="30">
      <c r="A512" s="134">
        <v>41264</v>
      </c>
      <c r="B512" s="135" t="s">
        <v>278</v>
      </c>
      <c r="C512" s="135" t="s">
        <v>279</v>
      </c>
      <c r="D512" s="135" t="s">
        <v>96</v>
      </c>
    </row>
    <row r="513" spans="1:4" s="104" customFormat="1" ht="15">
      <c r="A513" s="134">
        <v>41264</v>
      </c>
      <c r="B513" s="135" t="s">
        <v>2050</v>
      </c>
      <c r="C513" s="135" t="s">
        <v>2051</v>
      </c>
      <c r="D513" s="135" t="s">
        <v>2004</v>
      </c>
    </row>
    <row r="514" spans="1:4" s="104" customFormat="1" ht="15">
      <c r="A514" s="134">
        <v>41264</v>
      </c>
      <c r="B514" s="135" t="s">
        <v>2052</v>
      </c>
      <c r="C514" s="135" t="s">
        <v>2053</v>
      </c>
      <c r="D514" s="135" t="s">
        <v>2004</v>
      </c>
    </row>
    <row r="515" spans="1:4" s="104" customFormat="1" ht="15">
      <c r="A515" s="134">
        <v>41264</v>
      </c>
      <c r="B515" s="135" t="s">
        <v>1086</v>
      </c>
      <c r="C515" s="135" t="s">
        <v>2054</v>
      </c>
      <c r="D515" s="135" t="s">
        <v>2004</v>
      </c>
    </row>
    <row r="516" spans="1:4" s="104" customFormat="1" ht="45">
      <c r="A516" s="134">
        <v>41264</v>
      </c>
      <c r="B516" s="135" t="s">
        <v>2055</v>
      </c>
      <c r="C516" s="135" t="s">
        <v>2056</v>
      </c>
      <c r="D516" s="135" t="s">
        <v>2004</v>
      </c>
    </row>
    <row r="517" spans="1:4" s="104" customFormat="1" ht="75">
      <c r="A517" s="134">
        <v>41264</v>
      </c>
      <c r="B517" s="135" t="s">
        <v>2057</v>
      </c>
      <c r="C517" s="135" t="s">
        <v>2058</v>
      </c>
      <c r="D517" s="135" t="s">
        <v>2004</v>
      </c>
    </row>
    <row r="518" spans="1:4" s="104" customFormat="1" ht="30">
      <c r="A518" s="134">
        <v>41264</v>
      </c>
      <c r="B518" s="135" t="s">
        <v>2059</v>
      </c>
      <c r="C518" s="135" t="s">
        <v>2060</v>
      </c>
      <c r="D518" s="135" t="s">
        <v>2004</v>
      </c>
    </row>
    <row r="519" spans="1:4" s="104" customFormat="1" ht="30">
      <c r="A519" s="134">
        <v>41264</v>
      </c>
      <c r="B519" s="135" t="s">
        <v>2061</v>
      </c>
      <c r="C519" s="135" t="s">
        <v>2062</v>
      </c>
      <c r="D519" s="135" t="s">
        <v>2004</v>
      </c>
    </row>
    <row r="520" spans="1:4" s="104" customFormat="1" ht="15">
      <c r="A520" s="134">
        <v>41264</v>
      </c>
      <c r="B520" s="135" t="s">
        <v>274</v>
      </c>
      <c r="C520" s="135" t="s">
        <v>2063</v>
      </c>
      <c r="D520" s="135" t="s">
        <v>2004</v>
      </c>
    </row>
    <row r="521" spans="1:4" s="104" customFormat="1" ht="15">
      <c r="A521" s="134">
        <v>41264</v>
      </c>
      <c r="B521" s="135" t="s">
        <v>2064</v>
      </c>
      <c r="C521" s="135" t="s">
        <v>2065</v>
      </c>
      <c r="D521" s="135" t="s">
        <v>2004</v>
      </c>
    </row>
    <row r="522" spans="1:4" s="104" customFormat="1" ht="30">
      <c r="A522" s="134">
        <v>41264</v>
      </c>
      <c r="B522" s="135" t="s">
        <v>2066</v>
      </c>
      <c r="C522" s="135" t="s">
        <v>2067</v>
      </c>
      <c r="D522" s="135" t="s">
        <v>2004</v>
      </c>
    </row>
    <row r="523" spans="1:4" s="104" customFormat="1" ht="30">
      <c r="A523" s="134">
        <v>41264</v>
      </c>
      <c r="B523" s="135" t="s">
        <v>2068</v>
      </c>
      <c r="C523" s="135" t="s">
        <v>2069</v>
      </c>
      <c r="D523" s="135" t="s">
        <v>2004</v>
      </c>
    </row>
    <row r="524" spans="1:4" s="104" customFormat="1" ht="45">
      <c r="A524" s="134">
        <v>41264</v>
      </c>
      <c r="B524" s="135" t="s">
        <v>2070</v>
      </c>
      <c r="C524" s="135" t="s">
        <v>2071</v>
      </c>
      <c r="D524" s="135" t="s">
        <v>2004</v>
      </c>
    </row>
    <row r="525" spans="1:4" s="104" customFormat="1" ht="105">
      <c r="A525" s="134">
        <v>41264</v>
      </c>
      <c r="B525" s="135" t="s">
        <v>2072</v>
      </c>
      <c r="C525" s="135" t="s">
        <v>2073</v>
      </c>
      <c r="D525" s="135" t="s">
        <v>2004</v>
      </c>
    </row>
    <row r="526" spans="1:4" s="104" customFormat="1" ht="30">
      <c r="A526" s="134">
        <v>41264</v>
      </c>
      <c r="B526" s="135" t="s">
        <v>2074</v>
      </c>
      <c r="C526" s="135" t="s">
        <v>2075</v>
      </c>
      <c r="D526" s="135" t="s">
        <v>2004</v>
      </c>
    </row>
    <row r="527" spans="1:4" s="104" customFormat="1" ht="30">
      <c r="A527" s="134">
        <v>41265</v>
      </c>
      <c r="B527" s="135" t="s">
        <v>280</v>
      </c>
      <c r="C527" s="135" t="s">
        <v>2076</v>
      </c>
      <c r="D527" s="135" t="s">
        <v>96</v>
      </c>
    </row>
    <row r="528" spans="1:4" s="104" customFormat="1" ht="45">
      <c r="A528" s="134">
        <v>41265</v>
      </c>
      <c r="B528" s="135" t="s">
        <v>281</v>
      </c>
      <c r="C528" s="135" t="s">
        <v>282</v>
      </c>
      <c r="D528" s="135" t="s">
        <v>96</v>
      </c>
    </row>
    <row r="529" spans="1:4" s="104" customFormat="1" ht="30">
      <c r="A529" s="134">
        <v>41265</v>
      </c>
      <c r="B529" s="135" t="s">
        <v>1728</v>
      </c>
      <c r="C529" s="135" t="s">
        <v>283</v>
      </c>
      <c r="D529" s="135" t="s">
        <v>96</v>
      </c>
    </row>
    <row r="530" spans="1:4" s="104" customFormat="1" ht="105">
      <c r="A530" s="134">
        <v>41265</v>
      </c>
      <c r="B530" s="135" t="s">
        <v>2077</v>
      </c>
      <c r="C530" s="135" t="s">
        <v>2078</v>
      </c>
      <c r="D530" s="135" t="s">
        <v>2004</v>
      </c>
    </row>
    <row r="531" spans="1:4" s="104" customFormat="1" ht="45">
      <c r="A531" s="134">
        <v>41265</v>
      </c>
      <c r="B531" s="135" t="s">
        <v>2079</v>
      </c>
      <c r="C531" s="135" t="s">
        <v>2080</v>
      </c>
      <c r="D531" s="135" t="s">
        <v>2004</v>
      </c>
    </row>
    <row r="532" spans="1:4" s="104" customFormat="1" ht="30">
      <c r="A532" s="134">
        <v>41265</v>
      </c>
      <c r="B532" s="135" t="s">
        <v>2081</v>
      </c>
      <c r="C532" s="135" t="s">
        <v>2082</v>
      </c>
      <c r="D532" s="135" t="s">
        <v>2004</v>
      </c>
    </row>
    <row r="533" spans="1:4" s="104" customFormat="1" ht="15">
      <c r="A533" s="134">
        <v>41265</v>
      </c>
      <c r="B533" s="135" t="s">
        <v>2083</v>
      </c>
      <c r="C533" s="135" t="s">
        <v>2084</v>
      </c>
      <c r="D533" s="135" t="s">
        <v>2004</v>
      </c>
    </row>
    <row r="534" spans="1:4" s="104" customFormat="1" ht="30">
      <c r="A534" s="134">
        <v>41265</v>
      </c>
      <c r="B534" s="135" t="s">
        <v>2064</v>
      </c>
      <c r="C534" s="135" t="s">
        <v>2085</v>
      </c>
      <c r="D534" s="135" t="s">
        <v>2004</v>
      </c>
    </row>
    <row r="535" spans="1:4" s="104" customFormat="1" ht="30">
      <c r="A535" s="134">
        <v>41265</v>
      </c>
      <c r="B535" s="135" t="s">
        <v>2086</v>
      </c>
      <c r="C535" s="135" t="s">
        <v>2087</v>
      </c>
      <c r="D535" s="135" t="s">
        <v>2004</v>
      </c>
    </row>
    <row r="536" spans="1:4" s="104" customFormat="1" ht="45">
      <c r="A536" s="134">
        <v>41265</v>
      </c>
      <c r="B536" s="135" t="s">
        <v>2088</v>
      </c>
      <c r="C536" s="135" t="s">
        <v>2089</v>
      </c>
      <c r="D536" s="135" t="s">
        <v>2004</v>
      </c>
    </row>
    <row r="537" spans="1:4" s="104" customFormat="1" ht="15">
      <c r="A537" s="134">
        <v>41265</v>
      </c>
      <c r="B537" s="135" t="s">
        <v>1728</v>
      </c>
      <c r="C537" s="135" t="s">
        <v>2090</v>
      </c>
      <c r="D537" s="135" t="s">
        <v>2004</v>
      </c>
    </row>
    <row r="538" spans="1:4" s="104" customFormat="1" ht="30">
      <c r="A538" s="134">
        <v>41265</v>
      </c>
      <c r="B538" s="135" t="s">
        <v>2091</v>
      </c>
      <c r="C538" s="135" t="s">
        <v>2092</v>
      </c>
      <c r="D538" s="135" t="s">
        <v>2004</v>
      </c>
    </row>
    <row r="539" spans="1:4" s="104" customFormat="1" ht="45">
      <c r="A539" s="134">
        <v>41265</v>
      </c>
      <c r="B539" s="135" t="s">
        <v>290</v>
      </c>
      <c r="C539" s="135" t="s">
        <v>2093</v>
      </c>
      <c r="D539" s="135" t="s">
        <v>2004</v>
      </c>
    </row>
    <row r="540" spans="1:4" s="104" customFormat="1" ht="30">
      <c r="A540" s="134">
        <v>41266</v>
      </c>
      <c r="B540" s="135" t="s">
        <v>2094</v>
      </c>
      <c r="C540" s="135" t="s">
        <v>2095</v>
      </c>
      <c r="D540" s="135" t="s">
        <v>2004</v>
      </c>
    </row>
    <row r="541" spans="1:4" s="104" customFormat="1" ht="30">
      <c r="A541" s="134">
        <v>41266</v>
      </c>
      <c r="B541" s="135" t="s">
        <v>2096</v>
      </c>
      <c r="C541" s="135" t="s">
        <v>2097</v>
      </c>
      <c r="D541" s="135" t="s">
        <v>2004</v>
      </c>
    </row>
    <row r="542" spans="1:4" s="104" customFormat="1" ht="15">
      <c r="A542" s="134">
        <v>41266</v>
      </c>
      <c r="B542" s="135" t="s">
        <v>2098</v>
      </c>
      <c r="C542" s="135" t="s">
        <v>2099</v>
      </c>
      <c r="D542" s="135" t="s">
        <v>2004</v>
      </c>
    </row>
    <row r="543" spans="1:4" s="104" customFormat="1" ht="15">
      <c r="A543" s="134">
        <v>41266</v>
      </c>
      <c r="B543" s="135" t="s">
        <v>2100</v>
      </c>
      <c r="C543" s="135" t="s">
        <v>2101</v>
      </c>
      <c r="D543" s="135" t="s">
        <v>2004</v>
      </c>
    </row>
    <row r="544" spans="1:4" s="104" customFormat="1" ht="30">
      <c r="A544" s="134">
        <v>41266</v>
      </c>
      <c r="B544" s="135" t="s">
        <v>2102</v>
      </c>
      <c r="C544" s="135" t="s">
        <v>2103</v>
      </c>
      <c r="D544" s="135" t="s">
        <v>2004</v>
      </c>
    </row>
    <row r="545" spans="1:4" s="104" customFormat="1" ht="15">
      <c r="A545" s="134">
        <v>41266</v>
      </c>
      <c r="B545" s="135" t="s">
        <v>2104</v>
      </c>
      <c r="C545" s="135" t="s">
        <v>2105</v>
      </c>
      <c r="D545" s="135" t="s">
        <v>2004</v>
      </c>
    </row>
    <row r="546" spans="1:4" s="104" customFormat="1" ht="15">
      <c r="A546" s="134">
        <v>41266</v>
      </c>
      <c r="B546" s="135" t="s">
        <v>2106</v>
      </c>
      <c r="C546" s="135" t="s">
        <v>2107</v>
      </c>
      <c r="D546" s="135" t="s">
        <v>2004</v>
      </c>
    </row>
    <row r="547" spans="1:4" s="104" customFormat="1" ht="30">
      <c r="A547" s="134">
        <v>41266</v>
      </c>
      <c r="B547" s="135" t="s">
        <v>2108</v>
      </c>
      <c r="C547" s="135" t="s">
        <v>2109</v>
      </c>
      <c r="D547" s="135" t="s">
        <v>2004</v>
      </c>
    </row>
    <row r="548" spans="1:4" s="104" customFormat="1" ht="30">
      <c r="A548" s="134">
        <v>41266</v>
      </c>
      <c r="B548" s="135" t="s">
        <v>2108</v>
      </c>
      <c r="C548" s="135" t="s">
        <v>2110</v>
      </c>
      <c r="D548" s="135" t="s">
        <v>2004</v>
      </c>
    </row>
    <row r="549" spans="1:4" s="104" customFormat="1" ht="30">
      <c r="A549" s="134">
        <v>41266</v>
      </c>
      <c r="B549" s="135" t="s">
        <v>2111</v>
      </c>
      <c r="C549" s="135" t="s">
        <v>2112</v>
      </c>
      <c r="D549" s="135" t="s">
        <v>2004</v>
      </c>
    </row>
    <row r="550" spans="1:4" s="104" customFormat="1" ht="15">
      <c r="A550" s="134">
        <v>41266</v>
      </c>
      <c r="B550" s="135" t="s">
        <v>2108</v>
      </c>
      <c r="C550" s="135" t="s">
        <v>2113</v>
      </c>
      <c r="D550" s="135" t="s">
        <v>2004</v>
      </c>
    </row>
    <row r="551" spans="1:4" s="104" customFormat="1" ht="30">
      <c r="A551" s="134">
        <v>41266</v>
      </c>
      <c r="B551" s="135" t="s">
        <v>2114</v>
      </c>
      <c r="C551" s="135" t="s">
        <v>2115</v>
      </c>
      <c r="D551" s="135" t="s">
        <v>2004</v>
      </c>
    </row>
    <row r="552" spans="1:4" s="104" customFormat="1" ht="30">
      <c r="A552" s="134">
        <v>41266</v>
      </c>
      <c r="B552" s="135" t="s">
        <v>2114</v>
      </c>
      <c r="C552" s="135" t="s">
        <v>2116</v>
      </c>
      <c r="D552" s="135" t="s">
        <v>96</v>
      </c>
    </row>
    <row r="553" spans="1:4" s="104" customFormat="1" ht="15">
      <c r="A553" s="134">
        <v>41266</v>
      </c>
      <c r="B553" s="135" t="s">
        <v>2117</v>
      </c>
      <c r="C553" s="135" t="s">
        <v>2118</v>
      </c>
      <c r="D553" s="135" t="s">
        <v>2004</v>
      </c>
    </row>
    <row r="554" spans="1:4" s="104" customFormat="1" ht="30">
      <c r="A554" s="134">
        <v>41266</v>
      </c>
      <c r="B554" s="135" t="s">
        <v>2119</v>
      </c>
      <c r="C554" s="135" t="s">
        <v>2120</v>
      </c>
      <c r="D554" s="135" t="s">
        <v>2004</v>
      </c>
    </row>
    <row r="555" spans="1:4" s="104" customFormat="1" ht="30">
      <c r="A555" s="134">
        <v>41266</v>
      </c>
      <c r="B555" s="135" t="s">
        <v>2121</v>
      </c>
      <c r="C555" s="135" t="s">
        <v>2122</v>
      </c>
      <c r="D555" s="135" t="s">
        <v>2004</v>
      </c>
    </row>
    <row r="556" spans="1:4" s="104" customFormat="1" ht="60">
      <c r="A556" s="134">
        <v>41266</v>
      </c>
      <c r="B556" s="135" t="s">
        <v>2123</v>
      </c>
      <c r="C556" s="135" t="s">
        <v>2124</v>
      </c>
      <c r="D556" s="135" t="s">
        <v>2004</v>
      </c>
    </row>
    <row r="557" spans="1:4" s="104" customFormat="1" ht="30">
      <c r="A557" s="134">
        <v>41266</v>
      </c>
      <c r="B557" s="135" t="s">
        <v>2036</v>
      </c>
      <c r="C557" s="135" t="s">
        <v>2125</v>
      </c>
      <c r="D557" s="135" t="s">
        <v>2004</v>
      </c>
    </row>
    <row r="558" spans="1:4" s="104" customFormat="1" ht="45">
      <c r="A558" s="134">
        <v>41266</v>
      </c>
      <c r="B558" s="135" t="s">
        <v>2038</v>
      </c>
      <c r="C558" s="135" t="s">
        <v>2126</v>
      </c>
      <c r="D558" s="135" t="s">
        <v>2004</v>
      </c>
    </row>
    <row r="559" spans="1:4" s="104" customFormat="1" ht="30">
      <c r="A559" s="134">
        <v>41266</v>
      </c>
      <c r="B559" s="135" t="s">
        <v>1347</v>
      </c>
      <c r="C559" s="135" t="s">
        <v>284</v>
      </c>
      <c r="D559" s="135" t="s">
        <v>96</v>
      </c>
    </row>
    <row r="560" spans="1:4" s="104" customFormat="1" ht="30">
      <c r="A560" s="134">
        <v>41266</v>
      </c>
      <c r="B560" s="135" t="s">
        <v>285</v>
      </c>
      <c r="C560" s="135" t="s">
        <v>286</v>
      </c>
      <c r="D560" s="135" t="s">
        <v>96</v>
      </c>
    </row>
    <row r="561" spans="1:4" s="104" customFormat="1" ht="30">
      <c r="A561" s="134">
        <v>41266</v>
      </c>
      <c r="B561" s="135" t="s">
        <v>287</v>
      </c>
      <c r="C561" s="135" t="s">
        <v>1559</v>
      </c>
      <c r="D561" s="135" t="s">
        <v>96</v>
      </c>
    </row>
    <row r="562" spans="1:4" s="104" customFormat="1" ht="30">
      <c r="A562" s="134">
        <v>41266</v>
      </c>
      <c r="B562" s="135" t="s">
        <v>288</v>
      </c>
      <c r="C562" s="135" t="s">
        <v>289</v>
      </c>
      <c r="D562" s="135" t="s">
        <v>96</v>
      </c>
    </row>
    <row r="563" spans="1:4" s="104" customFormat="1" ht="30">
      <c r="A563" s="134">
        <v>41266</v>
      </c>
      <c r="B563" s="135" t="s">
        <v>290</v>
      </c>
      <c r="C563" s="135" t="s">
        <v>291</v>
      </c>
      <c r="D563" s="135" t="s">
        <v>96</v>
      </c>
    </row>
    <row r="564" spans="1:4" s="104" customFormat="1" ht="30">
      <c r="A564" s="134">
        <v>41267</v>
      </c>
      <c r="B564" s="135" t="s">
        <v>292</v>
      </c>
      <c r="C564" s="135" t="s">
        <v>293</v>
      </c>
      <c r="D564" s="135" t="s">
        <v>96</v>
      </c>
    </row>
    <row r="565" spans="1:4" s="104" customFormat="1" ht="60">
      <c r="A565" s="134">
        <v>41267</v>
      </c>
      <c r="B565" s="135" t="s">
        <v>294</v>
      </c>
      <c r="C565" s="135" t="s">
        <v>295</v>
      </c>
      <c r="D565" s="135" t="s">
        <v>96</v>
      </c>
    </row>
    <row r="566" spans="1:4" s="104" customFormat="1" ht="15">
      <c r="A566" s="134">
        <v>41267</v>
      </c>
      <c r="B566" s="135" t="s">
        <v>294</v>
      </c>
      <c r="C566" s="135" t="s">
        <v>2127</v>
      </c>
      <c r="D566" s="135" t="s">
        <v>2004</v>
      </c>
    </row>
    <row r="567" spans="1:4" s="104" customFormat="1" ht="30">
      <c r="A567" s="134">
        <v>41267</v>
      </c>
      <c r="B567" s="135" t="s">
        <v>296</v>
      </c>
      <c r="C567" s="135" t="s">
        <v>297</v>
      </c>
      <c r="D567" s="135" t="s">
        <v>96</v>
      </c>
    </row>
    <row r="568" spans="1:4" s="104" customFormat="1" ht="60">
      <c r="A568" s="134">
        <v>41268</v>
      </c>
      <c r="B568" s="135" t="s">
        <v>298</v>
      </c>
      <c r="C568" s="135" t="s">
        <v>299</v>
      </c>
      <c r="D568" s="135" t="s">
        <v>96</v>
      </c>
    </row>
    <row r="569" spans="1:4" s="104" customFormat="1" ht="30">
      <c r="A569" s="134">
        <v>41268</v>
      </c>
      <c r="B569" s="135" t="s">
        <v>300</v>
      </c>
      <c r="C569" s="135" t="s">
        <v>301</v>
      </c>
      <c r="D569" s="135" t="s">
        <v>96</v>
      </c>
    </row>
    <row r="570" spans="1:4" s="104" customFormat="1" ht="30">
      <c r="A570" s="134">
        <v>41268</v>
      </c>
      <c r="B570" s="135" t="s">
        <v>302</v>
      </c>
      <c r="C570" s="135" t="s">
        <v>303</v>
      </c>
      <c r="D570" s="135" t="s">
        <v>96</v>
      </c>
    </row>
    <row r="571" spans="1:4" s="104" customFormat="1" ht="30">
      <c r="A571" s="134">
        <v>41268</v>
      </c>
      <c r="B571" s="135" t="s">
        <v>2128</v>
      </c>
      <c r="C571" s="135" t="s">
        <v>2129</v>
      </c>
      <c r="D571" s="135" t="s">
        <v>96</v>
      </c>
    </row>
    <row r="572" spans="1:4" s="104" customFormat="1" ht="45">
      <c r="A572" s="134">
        <v>41268</v>
      </c>
      <c r="B572" s="135" t="s">
        <v>2130</v>
      </c>
      <c r="C572" s="135" t="s">
        <v>2131</v>
      </c>
      <c r="D572" s="135" t="s">
        <v>2004</v>
      </c>
    </row>
    <row r="573" spans="1:4" s="104" customFormat="1" ht="30">
      <c r="A573" s="134">
        <v>41268</v>
      </c>
      <c r="B573" s="135" t="s">
        <v>249</v>
      </c>
      <c r="C573" s="135" t="s">
        <v>2132</v>
      </c>
      <c r="D573" s="135" t="s">
        <v>96</v>
      </c>
    </row>
    <row r="574" spans="1:4" s="104" customFormat="1" ht="60">
      <c r="A574" s="134">
        <v>41269</v>
      </c>
      <c r="B574" s="135" t="s">
        <v>329</v>
      </c>
      <c r="C574" s="135" t="s">
        <v>2133</v>
      </c>
      <c r="D574" s="135" t="s">
        <v>2004</v>
      </c>
    </row>
    <row r="575" spans="1:4" s="104" customFormat="1" ht="15">
      <c r="A575" s="134">
        <v>41269</v>
      </c>
      <c r="B575" s="135" t="s">
        <v>2134</v>
      </c>
      <c r="C575" s="135" t="s">
        <v>2135</v>
      </c>
      <c r="D575" s="135" t="s">
        <v>2004</v>
      </c>
    </row>
    <row r="576" spans="1:4" s="104" customFormat="1" ht="15">
      <c r="A576" s="134">
        <v>41269</v>
      </c>
      <c r="B576" s="135" t="s">
        <v>2136</v>
      </c>
      <c r="C576" s="135" t="s">
        <v>2137</v>
      </c>
      <c r="D576" s="135" t="s">
        <v>2004</v>
      </c>
    </row>
    <row r="577" spans="1:4" s="104" customFormat="1" ht="30">
      <c r="A577" s="134">
        <v>41269</v>
      </c>
      <c r="B577" s="135" t="s">
        <v>2138</v>
      </c>
      <c r="C577" s="135" t="s">
        <v>2139</v>
      </c>
      <c r="D577" s="135" t="s">
        <v>2004</v>
      </c>
    </row>
    <row r="578" spans="1:4" s="104" customFormat="1" ht="30">
      <c r="A578" s="134">
        <v>41269</v>
      </c>
      <c r="B578" s="135" t="s">
        <v>2136</v>
      </c>
      <c r="C578" s="135" t="s">
        <v>2140</v>
      </c>
      <c r="D578" s="135" t="s">
        <v>2004</v>
      </c>
    </row>
    <row r="579" spans="1:4" s="104" customFormat="1" ht="15">
      <c r="A579" s="134">
        <v>41269</v>
      </c>
      <c r="B579" s="135" t="s">
        <v>2136</v>
      </c>
      <c r="C579" s="135" t="s">
        <v>2141</v>
      </c>
      <c r="D579" s="135" t="s">
        <v>2004</v>
      </c>
    </row>
    <row r="580" spans="1:4" s="104" customFormat="1" ht="30">
      <c r="A580" s="134">
        <v>41269</v>
      </c>
      <c r="B580" s="135" t="s">
        <v>2136</v>
      </c>
      <c r="C580" s="135" t="s">
        <v>2142</v>
      </c>
      <c r="D580" s="135" t="s">
        <v>2004</v>
      </c>
    </row>
    <row r="581" spans="1:4" s="104" customFormat="1" ht="15">
      <c r="A581" s="134">
        <v>41269</v>
      </c>
      <c r="B581" s="135" t="s">
        <v>2134</v>
      </c>
      <c r="C581" s="135" t="s">
        <v>2143</v>
      </c>
      <c r="D581" s="135" t="s">
        <v>2004</v>
      </c>
    </row>
    <row r="582" spans="1:4" s="104" customFormat="1" ht="15">
      <c r="A582" s="134">
        <v>41269</v>
      </c>
      <c r="B582" s="135" t="s">
        <v>2144</v>
      </c>
      <c r="C582" s="135" t="s">
        <v>2145</v>
      </c>
      <c r="D582" s="135" t="s">
        <v>2004</v>
      </c>
    </row>
    <row r="583" spans="1:4" s="104" customFormat="1" ht="30">
      <c r="A583" s="134">
        <v>41269</v>
      </c>
      <c r="B583" s="135" t="s">
        <v>2136</v>
      </c>
      <c r="C583" s="135" t="s">
        <v>2146</v>
      </c>
      <c r="D583" s="135" t="s">
        <v>2004</v>
      </c>
    </row>
    <row r="584" spans="1:4" s="104" customFormat="1" ht="15">
      <c r="A584" s="134">
        <v>41269</v>
      </c>
      <c r="B584" s="135" t="s">
        <v>2134</v>
      </c>
      <c r="C584" s="135" t="s">
        <v>2147</v>
      </c>
      <c r="D584" s="135" t="s">
        <v>2004</v>
      </c>
    </row>
    <row r="585" spans="1:4" s="104" customFormat="1" ht="15">
      <c r="A585" s="134">
        <v>41269</v>
      </c>
      <c r="B585" s="135" t="s">
        <v>2134</v>
      </c>
      <c r="C585" s="135" t="s">
        <v>2148</v>
      </c>
      <c r="D585" s="135" t="s">
        <v>2004</v>
      </c>
    </row>
    <row r="586" spans="1:4" s="104" customFormat="1" ht="30">
      <c r="A586" s="134">
        <v>41269</v>
      </c>
      <c r="B586" s="135" t="s">
        <v>2149</v>
      </c>
      <c r="C586" s="135" t="s">
        <v>2150</v>
      </c>
      <c r="D586" s="135" t="s">
        <v>2004</v>
      </c>
    </row>
    <row r="587" spans="1:4" s="104" customFormat="1" ht="45">
      <c r="A587" s="134">
        <v>41269</v>
      </c>
      <c r="B587" s="135" t="s">
        <v>2151</v>
      </c>
      <c r="C587" s="135" t="s">
        <v>2152</v>
      </c>
      <c r="D587" s="135" t="s">
        <v>2004</v>
      </c>
    </row>
    <row r="588" spans="1:4" s="104" customFormat="1" ht="30">
      <c r="A588" s="134">
        <v>41269</v>
      </c>
      <c r="B588" s="135" t="s">
        <v>2151</v>
      </c>
      <c r="C588" s="135" t="s">
        <v>2153</v>
      </c>
      <c r="D588" s="135" t="s">
        <v>2004</v>
      </c>
    </row>
    <row r="589" spans="1:4" s="104" customFormat="1" ht="45">
      <c r="A589" s="134">
        <v>41269</v>
      </c>
      <c r="B589" s="135" t="s">
        <v>2151</v>
      </c>
      <c r="C589" s="135" t="s">
        <v>2154</v>
      </c>
      <c r="D589" s="135" t="s">
        <v>2004</v>
      </c>
    </row>
    <row r="590" spans="1:4" s="104" customFormat="1" ht="30">
      <c r="A590" s="134">
        <v>41269</v>
      </c>
      <c r="B590" s="135" t="s">
        <v>2151</v>
      </c>
      <c r="C590" s="135" t="s">
        <v>2155</v>
      </c>
      <c r="D590" s="135" t="s">
        <v>2004</v>
      </c>
    </row>
    <row r="591" spans="1:4" s="104" customFormat="1" ht="45">
      <c r="A591" s="134">
        <v>41269</v>
      </c>
      <c r="B591" s="135" t="s">
        <v>2156</v>
      </c>
      <c r="C591" s="135" t="s">
        <v>2157</v>
      </c>
      <c r="D591" s="135" t="s">
        <v>2004</v>
      </c>
    </row>
    <row r="592" spans="1:4" s="104" customFormat="1" ht="45">
      <c r="A592" s="134">
        <v>41269</v>
      </c>
      <c r="B592" s="135" t="s">
        <v>2158</v>
      </c>
      <c r="C592" s="135" t="s">
        <v>2159</v>
      </c>
      <c r="D592" s="135" t="s">
        <v>2004</v>
      </c>
    </row>
    <row r="593" spans="1:4" s="104" customFormat="1" ht="30">
      <c r="A593" s="134">
        <v>41269</v>
      </c>
      <c r="B593" s="135" t="s">
        <v>1581</v>
      </c>
      <c r="C593" s="135" t="s">
        <v>2160</v>
      </c>
      <c r="D593" s="135" t="s">
        <v>96</v>
      </c>
    </row>
    <row r="594" spans="1:4" s="104" customFormat="1" ht="90">
      <c r="A594" s="134">
        <v>41269</v>
      </c>
      <c r="B594" s="135" t="s">
        <v>2161</v>
      </c>
      <c r="C594" s="135" t="s">
        <v>2162</v>
      </c>
      <c r="D594" s="135" t="s">
        <v>96</v>
      </c>
    </row>
    <row r="595" spans="1:4" s="104" customFormat="1" ht="30">
      <c r="A595" s="134">
        <v>41269</v>
      </c>
      <c r="B595" s="135" t="s">
        <v>2163</v>
      </c>
      <c r="C595" s="135" t="s">
        <v>2164</v>
      </c>
      <c r="D595" s="135" t="s">
        <v>96</v>
      </c>
    </row>
    <row r="596" spans="1:4" s="104" customFormat="1" ht="30">
      <c r="A596" s="134">
        <v>41269</v>
      </c>
      <c r="B596" s="135" t="s">
        <v>2165</v>
      </c>
      <c r="C596" s="135" t="s">
        <v>2166</v>
      </c>
      <c r="D596" s="135" t="s">
        <v>96</v>
      </c>
    </row>
    <row r="597" spans="1:4" s="104" customFormat="1" ht="30">
      <c r="A597" s="134">
        <v>41269</v>
      </c>
      <c r="B597" s="135" t="s">
        <v>2167</v>
      </c>
      <c r="C597" s="135" t="s">
        <v>2168</v>
      </c>
      <c r="D597" s="135" t="s">
        <v>2004</v>
      </c>
    </row>
    <row r="598" spans="1:4" s="104" customFormat="1" ht="45">
      <c r="A598" s="134">
        <v>41269</v>
      </c>
      <c r="B598" s="135" t="s">
        <v>1388</v>
      </c>
      <c r="C598" s="135" t="s">
        <v>2169</v>
      </c>
      <c r="D598" s="135" t="s">
        <v>96</v>
      </c>
    </row>
    <row r="599" spans="1:4" s="104" customFormat="1" ht="45">
      <c r="A599" s="134">
        <v>41270</v>
      </c>
      <c r="B599" s="135" t="s">
        <v>1347</v>
      </c>
      <c r="C599" s="135" t="s">
        <v>2170</v>
      </c>
      <c r="D599" s="135" t="s">
        <v>2004</v>
      </c>
    </row>
    <row r="600" spans="1:4" s="104" customFormat="1" ht="30">
      <c r="A600" s="134">
        <v>41270</v>
      </c>
      <c r="B600" s="135" t="s">
        <v>1347</v>
      </c>
      <c r="C600" s="135" t="s">
        <v>2171</v>
      </c>
      <c r="D600" s="135" t="s">
        <v>2004</v>
      </c>
    </row>
    <row r="601" spans="1:4" s="104" customFormat="1" ht="30">
      <c r="A601" s="134">
        <v>41270</v>
      </c>
      <c r="B601" s="135" t="s">
        <v>1347</v>
      </c>
      <c r="C601" s="135" t="s">
        <v>2172</v>
      </c>
      <c r="D601" s="135" t="s">
        <v>96</v>
      </c>
    </row>
    <row r="602" spans="1:4" s="104" customFormat="1" ht="15">
      <c r="A602" s="134">
        <v>41270</v>
      </c>
      <c r="B602" s="135" t="s">
        <v>1347</v>
      </c>
      <c r="C602" s="135" t="s">
        <v>2173</v>
      </c>
      <c r="D602" s="135" t="s">
        <v>2004</v>
      </c>
    </row>
    <row r="603" spans="1:4" s="104" customFormat="1" ht="60">
      <c r="A603" s="134">
        <v>41270</v>
      </c>
      <c r="B603" s="135" t="s">
        <v>2174</v>
      </c>
      <c r="C603" s="135" t="s">
        <v>2175</v>
      </c>
      <c r="D603" s="135" t="s">
        <v>96</v>
      </c>
    </row>
    <row r="604" spans="1:4" s="104" customFormat="1" ht="45">
      <c r="A604" s="134">
        <v>41270</v>
      </c>
      <c r="B604" s="135" t="s">
        <v>2176</v>
      </c>
      <c r="C604" s="135" t="s">
        <v>2177</v>
      </c>
      <c r="D604" s="135" t="s">
        <v>2004</v>
      </c>
    </row>
    <row r="605" spans="1:4" s="104" customFormat="1" ht="45">
      <c r="A605" s="134">
        <v>41270</v>
      </c>
      <c r="B605" s="135" t="s">
        <v>2178</v>
      </c>
      <c r="C605" s="135" t="s">
        <v>2179</v>
      </c>
      <c r="D605" s="135" t="s">
        <v>96</v>
      </c>
    </row>
    <row r="606" spans="1:4" s="104" customFormat="1" ht="30">
      <c r="A606" s="134">
        <v>41270</v>
      </c>
      <c r="B606" s="135" t="s">
        <v>2180</v>
      </c>
      <c r="C606" s="135" t="s">
        <v>2181</v>
      </c>
      <c r="D606" s="135" t="s">
        <v>96</v>
      </c>
    </row>
    <row r="607" spans="1:4" s="104" customFormat="1" ht="30">
      <c r="A607" s="134">
        <v>41270</v>
      </c>
      <c r="B607" s="135" t="s">
        <v>91</v>
      </c>
      <c r="C607" s="135" t="s">
        <v>2182</v>
      </c>
      <c r="D607" s="135" t="s">
        <v>2004</v>
      </c>
    </row>
    <row r="608" spans="1:4" s="104" customFormat="1" ht="30">
      <c r="A608" s="134">
        <v>41270</v>
      </c>
      <c r="B608" s="135" t="s">
        <v>2183</v>
      </c>
      <c r="C608" s="135" t="s">
        <v>1537</v>
      </c>
      <c r="D608" s="135" t="s">
        <v>96</v>
      </c>
    </row>
    <row r="609" spans="1:4" s="104" customFormat="1" ht="15">
      <c r="A609" s="134">
        <v>41270</v>
      </c>
      <c r="B609" s="135" t="s">
        <v>2184</v>
      </c>
      <c r="C609" s="135" t="s">
        <v>2185</v>
      </c>
      <c r="D609" s="135" t="s">
        <v>2004</v>
      </c>
    </row>
    <row r="610" spans="1:4" s="104" customFormat="1" ht="15">
      <c r="A610" s="134">
        <v>41270</v>
      </c>
      <c r="B610" s="135" t="s">
        <v>317</v>
      </c>
      <c r="C610" s="135" t="s">
        <v>2186</v>
      </c>
      <c r="D610" s="135" t="s">
        <v>2004</v>
      </c>
    </row>
    <row r="611" spans="1:4" s="104" customFormat="1" ht="45">
      <c r="A611" s="134">
        <v>41270</v>
      </c>
      <c r="B611" s="135" t="s">
        <v>2187</v>
      </c>
      <c r="C611" s="135" t="s">
        <v>2188</v>
      </c>
      <c r="D611" s="135" t="s">
        <v>2004</v>
      </c>
    </row>
    <row r="612" spans="1:4" s="104" customFormat="1" ht="60">
      <c r="A612" s="134">
        <v>41270</v>
      </c>
      <c r="B612" s="135" t="s">
        <v>2189</v>
      </c>
      <c r="C612" s="135" t="s">
        <v>2190</v>
      </c>
      <c r="D612" s="135" t="s">
        <v>2004</v>
      </c>
    </row>
    <row r="613" spans="1:4" s="104" customFormat="1" ht="30">
      <c r="A613" s="134">
        <v>41270</v>
      </c>
      <c r="B613" s="135" t="s">
        <v>2191</v>
      </c>
      <c r="C613" s="135" t="s">
        <v>2192</v>
      </c>
      <c r="D613" s="135" t="s">
        <v>2004</v>
      </c>
    </row>
    <row r="614" spans="1:4" s="104" customFormat="1" ht="30">
      <c r="A614" s="134">
        <v>41270</v>
      </c>
      <c r="B614" s="135" t="s">
        <v>2191</v>
      </c>
      <c r="C614" s="135" t="s">
        <v>635</v>
      </c>
      <c r="D614" s="135" t="s">
        <v>96</v>
      </c>
    </row>
    <row r="615" spans="1:4" s="104" customFormat="1" ht="30">
      <c r="A615" s="134">
        <v>41271</v>
      </c>
      <c r="B615" s="135" t="s">
        <v>2151</v>
      </c>
      <c r="C615" s="135" t="s">
        <v>2193</v>
      </c>
      <c r="D615" s="135" t="s">
        <v>2004</v>
      </c>
    </row>
    <row r="616" spans="1:4" s="104" customFormat="1" ht="45">
      <c r="A616" s="134">
        <v>41271</v>
      </c>
      <c r="B616" s="135" t="s">
        <v>2194</v>
      </c>
      <c r="C616" s="135" t="s">
        <v>2195</v>
      </c>
      <c r="D616" s="135" t="s">
        <v>2004</v>
      </c>
    </row>
    <row r="617" spans="1:4" s="104" customFormat="1" ht="30">
      <c r="A617" s="134">
        <v>41271</v>
      </c>
      <c r="B617" s="135" t="s">
        <v>2196</v>
      </c>
      <c r="C617" s="135" t="s">
        <v>2197</v>
      </c>
      <c r="D617" s="135" t="s">
        <v>2004</v>
      </c>
    </row>
    <row r="618" spans="1:4" s="104" customFormat="1" ht="45">
      <c r="A618" s="134">
        <v>41271</v>
      </c>
      <c r="B618" s="135" t="s">
        <v>2151</v>
      </c>
      <c r="C618" s="135" t="s">
        <v>2198</v>
      </c>
      <c r="D618" s="135" t="s">
        <v>2004</v>
      </c>
    </row>
    <row r="619" spans="1:4" s="104" customFormat="1" ht="15">
      <c r="A619" s="134">
        <v>41271</v>
      </c>
      <c r="B619" s="135" t="s">
        <v>2199</v>
      </c>
      <c r="C619" s="135" t="s">
        <v>2200</v>
      </c>
      <c r="D619" s="135" t="s">
        <v>2004</v>
      </c>
    </row>
    <row r="620" spans="1:4" s="104" customFormat="1" ht="30">
      <c r="A620" s="134">
        <v>41271</v>
      </c>
      <c r="B620" s="135" t="s">
        <v>2201</v>
      </c>
      <c r="C620" s="135" t="s">
        <v>2202</v>
      </c>
      <c r="D620" s="135" t="s">
        <v>2004</v>
      </c>
    </row>
    <row r="621" spans="1:4" s="104" customFormat="1" ht="45">
      <c r="A621" s="134">
        <v>41271</v>
      </c>
      <c r="B621" s="135" t="s">
        <v>2203</v>
      </c>
      <c r="C621" s="135" t="s">
        <v>2204</v>
      </c>
      <c r="D621" s="135" t="s">
        <v>2004</v>
      </c>
    </row>
    <row r="622" spans="1:4" s="104" customFormat="1" ht="45">
      <c r="A622" s="134">
        <v>41271</v>
      </c>
      <c r="B622" s="135" t="s">
        <v>2203</v>
      </c>
      <c r="C622" s="135" t="s">
        <v>2205</v>
      </c>
      <c r="D622" s="135" t="s">
        <v>2004</v>
      </c>
    </row>
    <row r="623" spans="1:4" s="104" customFormat="1" ht="45">
      <c r="A623" s="134">
        <v>41271</v>
      </c>
      <c r="B623" s="135" t="s">
        <v>2203</v>
      </c>
      <c r="C623" s="135" t="s">
        <v>2206</v>
      </c>
      <c r="D623" s="135" t="s">
        <v>2004</v>
      </c>
    </row>
    <row r="624" spans="1:4" s="104" customFormat="1" ht="45">
      <c r="A624" s="134">
        <v>41271</v>
      </c>
      <c r="B624" s="135" t="s">
        <v>2203</v>
      </c>
      <c r="C624" s="135" t="s">
        <v>2207</v>
      </c>
      <c r="D624" s="135" t="s">
        <v>96</v>
      </c>
    </row>
    <row r="625" spans="1:4" s="104" customFormat="1" ht="45">
      <c r="A625" s="134">
        <v>41271</v>
      </c>
      <c r="B625" s="135" t="s">
        <v>2203</v>
      </c>
      <c r="C625" s="135" t="s">
        <v>2208</v>
      </c>
      <c r="D625" s="135" t="s">
        <v>2004</v>
      </c>
    </row>
    <row r="626" spans="1:4" s="104" customFormat="1" ht="45">
      <c r="A626" s="134">
        <v>41271</v>
      </c>
      <c r="B626" s="135" t="s">
        <v>2203</v>
      </c>
      <c r="C626" s="135" t="s">
        <v>2209</v>
      </c>
      <c r="D626" s="135" t="s">
        <v>2004</v>
      </c>
    </row>
    <row r="627" spans="1:4" s="104" customFormat="1" ht="45">
      <c r="A627" s="134">
        <v>41271</v>
      </c>
      <c r="B627" s="135" t="s">
        <v>2203</v>
      </c>
      <c r="C627" s="135" t="s">
        <v>2210</v>
      </c>
      <c r="D627" s="135" t="s">
        <v>2004</v>
      </c>
    </row>
    <row r="628" spans="1:4" s="104" customFormat="1" ht="45">
      <c r="A628" s="134">
        <v>41271</v>
      </c>
      <c r="B628" s="135" t="s">
        <v>2203</v>
      </c>
      <c r="C628" s="135" t="s">
        <v>2211</v>
      </c>
      <c r="D628" s="135" t="s">
        <v>2004</v>
      </c>
    </row>
    <row r="629" spans="1:4" s="104" customFormat="1" ht="45">
      <c r="A629" s="134">
        <v>41271</v>
      </c>
      <c r="B629" s="135" t="s">
        <v>2203</v>
      </c>
      <c r="C629" s="135" t="s">
        <v>2212</v>
      </c>
      <c r="D629" s="135" t="s">
        <v>2004</v>
      </c>
    </row>
    <row r="630" spans="1:4" s="104" customFormat="1" ht="60">
      <c r="A630" s="134">
        <v>41271</v>
      </c>
      <c r="B630" s="135" t="s">
        <v>2203</v>
      </c>
      <c r="C630" s="135" t="s">
        <v>2213</v>
      </c>
      <c r="D630" s="135" t="s">
        <v>2004</v>
      </c>
    </row>
    <row r="631" spans="1:4" s="104" customFormat="1" ht="45">
      <c r="A631" s="134">
        <v>41271</v>
      </c>
      <c r="B631" s="135" t="s">
        <v>2203</v>
      </c>
      <c r="C631" s="135" t="s">
        <v>2214</v>
      </c>
      <c r="D631" s="135" t="s">
        <v>2004</v>
      </c>
    </row>
    <row r="632" spans="1:4" s="104" customFormat="1" ht="45">
      <c r="A632" s="134">
        <v>41271</v>
      </c>
      <c r="B632" s="135" t="s">
        <v>2203</v>
      </c>
      <c r="C632" s="135" t="s">
        <v>2215</v>
      </c>
      <c r="D632" s="135" t="s">
        <v>2004</v>
      </c>
    </row>
    <row r="633" spans="1:4" s="104" customFormat="1" ht="45">
      <c r="A633" s="134">
        <v>41271</v>
      </c>
      <c r="B633" s="135" t="s">
        <v>2203</v>
      </c>
      <c r="C633" s="135" t="s">
        <v>2216</v>
      </c>
      <c r="D633" s="135" t="s">
        <v>2004</v>
      </c>
    </row>
    <row r="634" spans="1:4" s="104" customFormat="1" ht="45">
      <c r="A634" s="134">
        <v>41271</v>
      </c>
      <c r="B634" s="135" t="s">
        <v>2203</v>
      </c>
      <c r="C634" s="135" t="s">
        <v>2217</v>
      </c>
      <c r="D634" s="135" t="s">
        <v>2004</v>
      </c>
    </row>
    <row r="635" spans="1:4" s="104" customFormat="1" ht="45">
      <c r="A635" s="134">
        <v>41271</v>
      </c>
      <c r="B635" s="135" t="s">
        <v>2203</v>
      </c>
      <c r="C635" s="135" t="s">
        <v>2218</v>
      </c>
      <c r="D635" s="135" t="s">
        <v>2004</v>
      </c>
    </row>
    <row r="636" spans="1:4" s="104" customFormat="1" ht="45">
      <c r="A636" s="134">
        <v>41271</v>
      </c>
      <c r="B636" s="135" t="s">
        <v>2203</v>
      </c>
      <c r="C636" s="135" t="s">
        <v>2219</v>
      </c>
      <c r="D636" s="135" t="s">
        <v>2004</v>
      </c>
    </row>
    <row r="637" spans="1:4" s="104" customFormat="1" ht="45">
      <c r="A637" s="134">
        <v>41271</v>
      </c>
      <c r="B637" s="135" t="s">
        <v>2203</v>
      </c>
      <c r="C637" s="135" t="s">
        <v>2220</v>
      </c>
      <c r="D637" s="135" t="s">
        <v>2004</v>
      </c>
    </row>
    <row r="638" spans="1:4" s="104" customFormat="1" ht="45">
      <c r="A638" s="134">
        <v>41271</v>
      </c>
      <c r="B638" s="135" t="s">
        <v>1347</v>
      </c>
      <c r="C638" s="135" t="s">
        <v>2221</v>
      </c>
      <c r="D638" s="135" t="s">
        <v>2004</v>
      </c>
    </row>
    <row r="639" spans="1:4" s="104" customFormat="1" ht="30">
      <c r="A639" s="134">
        <v>41271</v>
      </c>
      <c r="B639" s="135" t="s">
        <v>2222</v>
      </c>
      <c r="C639" s="135" t="s">
        <v>2223</v>
      </c>
      <c r="D639" s="135" t="s">
        <v>2004</v>
      </c>
    </row>
    <row r="640" spans="1:4" s="104" customFormat="1" ht="30">
      <c r="A640" s="134">
        <v>41271</v>
      </c>
      <c r="B640" s="135" t="s">
        <v>1347</v>
      </c>
      <c r="C640" s="135" t="s">
        <v>2224</v>
      </c>
      <c r="D640" s="135" t="s">
        <v>96</v>
      </c>
    </row>
    <row r="641" spans="1:4" s="104" customFormat="1" ht="30">
      <c r="A641" s="134">
        <v>41271</v>
      </c>
      <c r="B641" s="135" t="s">
        <v>1347</v>
      </c>
      <c r="C641" s="135" t="s">
        <v>2225</v>
      </c>
      <c r="D641" s="135" t="s">
        <v>96</v>
      </c>
    </row>
    <row r="642" spans="1:4" s="104" customFormat="1" ht="30">
      <c r="A642" s="134">
        <v>41271</v>
      </c>
      <c r="B642" s="135" t="s">
        <v>1347</v>
      </c>
      <c r="C642" s="135" t="s">
        <v>2226</v>
      </c>
      <c r="D642" s="135" t="s">
        <v>96</v>
      </c>
    </row>
    <row r="643" spans="1:4" s="104" customFormat="1" ht="30">
      <c r="A643" s="134">
        <v>41271</v>
      </c>
      <c r="B643" s="135" t="s">
        <v>2227</v>
      </c>
      <c r="C643" s="135" t="s">
        <v>1739</v>
      </c>
      <c r="D643" s="135" t="s">
        <v>96</v>
      </c>
    </row>
    <row r="644" spans="1:4" s="104" customFormat="1" ht="30">
      <c r="A644" s="134">
        <v>41271</v>
      </c>
      <c r="B644" s="135" t="s">
        <v>2228</v>
      </c>
      <c r="C644" s="135" t="s">
        <v>2229</v>
      </c>
      <c r="D644" s="135" t="s">
        <v>2004</v>
      </c>
    </row>
    <row r="645" spans="1:4" s="104" customFormat="1" ht="30">
      <c r="A645" s="134">
        <v>41271</v>
      </c>
      <c r="B645" s="135" t="s">
        <v>1721</v>
      </c>
      <c r="C645" s="135" t="s">
        <v>2230</v>
      </c>
      <c r="D645" s="135" t="s">
        <v>2004</v>
      </c>
    </row>
    <row r="646" spans="1:4" s="104" customFormat="1" ht="30">
      <c r="A646" s="134">
        <v>41271</v>
      </c>
      <c r="B646" s="135" t="s">
        <v>2231</v>
      </c>
      <c r="C646" s="135" t="s">
        <v>2232</v>
      </c>
      <c r="D646" s="135" t="s">
        <v>2004</v>
      </c>
    </row>
    <row r="647" spans="1:4" s="104" customFormat="1" ht="30">
      <c r="A647" s="134">
        <v>41271</v>
      </c>
      <c r="B647" s="135" t="s">
        <v>1347</v>
      </c>
      <c r="C647" s="135" t="s">
        <v>2233</v>
      </c>
      <c r="D647" s="135" t="s">
        <v>2004</v>
      </c>
    </row>
    <row r="648" spans="1:4" s="104" customFormat="1" ht="45">
      <c r="A648" s="134">
        <v>41271</v>
      </c>
      <c r="B648" s="135" t="s">
        <v>2234</v>
      </c>
      <c r="C648" s="135" t="s">
        <v>2235</v>
      </c>
      <c r="D648" s="135" t="s">
        <v>2004</v>
      </c>
    </row>
    <row r="649" spans="1:4" s="104" customFormat="1" ht="75">
      <c r="A649" s="134">
        <v>41272</v>
      </c>
      <c r="B649" s="135" t="s">
        <v>2236</v>
      </c>
      <c r="C649" s="135" t="s">
        <v>2237</v>
      </c>
      <c r="D649" s="135" t="s">
        <v>2004</v>
      </c>
    </row>
    <row r="650" spans="1:4" s="104" customFormat="1" ht="15">
      <c r="A650" s="134">
        <v>41272</v>
      </c>
      <c r="B650" s="135" t="s">
        <v>1347</v>
      </c>
      <c r="C650" s="135" t="s">
        <v>2238</v>
      </c>
      <c r="D650" s="135" t="s">
        <v>2004</v>
      </c>
    </row>
    <row r="651" spans="1:4" s="104" customFormat="1" ht="30">
      <c r="A651" s="134">
        <v>41272</v>
      </c>
      <c r="B651" s="135" t="s">
        <v>2239</v>
      </c>
      <c r="C651" s="135" t="s">
        <v>2240</v>
      </c>
      <c r="D651" s="135" t="s">
        <v>2004</v>
      </c>
    </row>
    <row r="652" spans="1:4" s="104" customFormat="1" ht="30">
      <c r="A652" s="134">
        <v>41272</v>
      </c>
      <c r="B652" s="135" t="s">
        <v>2241</v>
      </c>
      <c r="C652" s="135" t="s">
        <v>2242</v>
      </c>
      <c r="D652" s="135" t="s">
        <v>96</v>
      </c>
    </row>
    <row r="653" spans="1:4" s="104" customFormat="1" ht="30">
      <c r="A653" s="134">
        <v>41272</v>
      </c>
      <c r="B653" s="135" t="s">
        <v>2243</v>
      </c>
      <c r="C653" s="135" t="s">
        <v>2244</v>
      </c>
      <c r="D653" s="135" t="s">
        <v>2004</v>
      </c>
    </row>
    <row r="654" spans="1:4" s="104" customFormat="1" ht="30">
      <c r="A654" s="134">
        <v>41272</v>
      </c>
      <c r="B654" s="135" t="s">
        <v>1982</v>
      </c>
      <c r="C654" s="135" t="s">
        <v>2245</v>
      </c>
      <c r="D654" s="135" t="s">
        <v>2004</v>
      </c>
    </row>
    <row r="655" spans="1:4" s="104" customFormat="1" ht="15">
      <c r="A655" s="134">
        <v>41272</v>
      </c>
      <c r="B655" s="135" t="s">
        <v>1347</v>
      </c>
      <c r="C655" s="135" t="s">
        <v>2246</v>
      </c>
      <c r="D655" s="135" t="s">
        <v>2004</v>
      </c>
    </row>
    <row r="656" spans="1:4" s="104" customFormat="1" ht="30">
      <c r="A656" s="134">
        <v>41272</v>
      </c>
      <c r="B656" s="135" t="s">
        <v>2247</v>
      </c>
      <c r="C656" s="135" t="s">
        <v>2248</v>
      </c>
      <c r="D656" s="135" t="s">
        <v>2004</v>
      </c>
    </row>
    <row r="657" spans="1:4" s="104" customFormat="1" ht="15">
      <c r="A657" s="134">
        <v>41272</v>
      </c>
      <c r="B657" s="135" t="s">
        <v>234</v>
      </c>
      <c r="C657" s="135" t="s">
        <v>2249</v>
      </c>
      <c r="D657" s="135" t="s">
        <v>2004</v>
      </c>
    </row>
    <row r="658" spans="1:4" s="104" customFormat="1" ht="15">
      <c r="A658" s="134">
        <v>41272</v>
      </c>
      <c r="B658" s="135" t="s">
        <v>1863</v>
      </c>
      <c r="C658" s="135" t="s">
        <v>2250</v>
      </c>
      <c r="D658" s="135" t="s">
        <v>2004</v>
      </c>
    </row>
    <row r="659" spans="1:4" s="104" customFormat="1" ht="15">
      <c r="A659" s="134">
        <v>41272</v>
      </c>
      <c r="B659" s="135" t="s">
        <v>2222</v>
      </c>
      <c r="C659" s="135" t="s">
        <v>2251</v>
      </c>
      <c r="D659" s="135" t="s">
        <v>2004</v>
      </c>
    </row>
    <row r="660" spans="1:4" s="104" customFormat="1" ht="30">
      <c r="A660" s="134">
        <v>41272</v>
      </c>
      <c r="B660" s="135" t="s">
        <v>2252</v>
      </c>
      <c r="C660" s="135" t="s">
        <v>2253</v>
      </c>
      <c r="D660" s="135" t="s">
        <v>2004</v>
      </c>
    </row>
    <row r="661" spans="1:4" s="104" customFormat="1" ht="90">
      <c r="A661" s="134">
        <v>41272</v>
      </c>
      <c r="B661" s="135" t="s">
        <v>2254</v>
      </c>
      <c r="C661" s="135" t="s">
        <v>2255</v>
      </c>
      <c r="D661" s="135" t="s">
        <v>2004</v>
      </c>
    </row>
    <row r="662" spans="1:4" s="104" customFormat="1" ht="75">
      <c r="A662" s="134">
        <v>41272</v>
      </c>
      <c r="B662" s="135" t="s">
        <v>2254</v>
      </c>
      <c r="C662" s="135" t="s">
        <v>2256</v>
      </c>
      <c r="D662" s="135" t="s">
        <v>96</v>
      </c>
    </row>
    <row r="663" spans="1:4" s="104" customFormat="1" ht="45">
      <c r="A663" s="134">
        <v>41272</v>
      </c>
      <c r="B663" s="135" t="s">
        <v>2257</v>
      </c>
      <c r="C663" s="135" t="s">
        <v>2258</v>
      </c>
      <c r="D663" s="135" t="s">
        <v>96</v>
      </c>
    </row>
    <row r="664" spans="1:4" s="104" customFormat="1" ht="15">
      <c r="A664" s="134">
        <v>41272</v>
      </c>
      <c r="B664" s="135" t="s">
        <v>2259</v>
      </c>
      <c r="C664" s="135" t="s">
        <v>2260</v>
      </c>
      <c r="D664" s="135" t="s">
        <v>2004</v>
      </c>
    </row>
    <row r="665" spans="1:4" s="104" customFormat="1" ht="30">
      <c r="A665" s="134">
        <v>41272</v>
      </c>
      <c r="B665" s="135" t="s">
        <v>2261</v>
      </c>
      <c r="C665" s="135" t="s">
        <v>2262</v>
      </c>
      <c r="D665" s="135" t="s">
        <v>2004</v>
      </c>
    </row>
    <row r="666" spans="1:4" s="104" customFormat="1" ht="15">
      <c r="A666" s="134">
        <v>41272</v>
      </c>
      <c r="B666" s="135" t="s">
        <v>2263</v>
      </c>
      <c r="C666" s="135" t="s">
        <v>2264</v>
      </c>
      <c r="D666" s="135" t="s">
        <v>2004</v>
      </c>
    </row>
    <row r="667" spans="1:4" s="104" customFormat="1" ht="30">
      <c r="A667" s="134">
        <v>41272</v>
      </c>
      <c r="B667" s="135" t="s">
        <v>2263</v>
      </c>
      <c r="C667" s="135" t="s">
        <v>2265</v>
      </c>
      <c r="D667" s="135" t="s">
        <v>96</v>
      </c>
    </row>
    <row r="668" spans="1:4" s="104" customFormat="1" ht="30">
      <c r="A668" s="134">
        <v>41272</v>
      </c>
      <c r="B668" s="135" t="s">
        <v>256</v>
      </c>
      <c r="C668" s="135" t="s">
        <v>2266</v>
      </c>
      <c r="D668" s="135" t="s">
        <v>2004</v>
      </c>
    </row>
    <row r="669" spans="1:4" s="104" customFormat="1" ht="30">
      <c r="A669" s="134">
        <v>41272</v>
      </c>
      <c r="B669" s="135" t="s">
        <v>2267</v>
      </c>
      <c r="C669" s="135" t="s">
        <v>2268</v>
      </c>
      <c r="D669" s="135" t="s">
        <v>2269</v>
      </c>
    </row>
    <row r="670" spans="1:4" s="104" customFormat="1" ht="30">
      <c r="A670" s="134">
        <v>41272</v>
      </c>
      <c r="B670" s="135" t="s">
        <v>2270</v>
      </c>
      <c r="C670" s="135" t="s">
        <v>2268</v>
      </c>
      <c r="D670" s="135" t="s">
        <v>2269</v>
      </c>
    </row>
    <row r="671" spans="1:4" s="104" customFormat="1" ht="30">
      <c r="A671" s="134">
        <v>41272</v>
      </c>
      <c r="B671" s="135" t="s">
        <v>2036</v>
      </c>
      <c r="C671" s="135" t="s">
        <v>2268</v>
      </c>
      <c r="D671" s="135" t="s">
        <v>2269</v>
      </c>
    </row>
    <row r="672" spans="1:4" s="104" customFormat="1" ht="45">
      <c r="A672" s="134">
        <v>41272</v>
      </c>
      <c r="B672" s="135" t="s">
        <v>2271</v>
      </c>
      <c r="C672" s="135" t="s">
        <v>2272</v>
      </c>
      <c r="D672" s="135" t="s">
        <v>96</v>
      </c>
    </row>
    <row r="673" spans="1:4" s="104" customFormat="1" ht="30">
      <c r="A673" s="134">
        <v>41272</v>
      </c>
      <c r="B673" s="135" t="s">
        <v>296</v>
      </c>
      <c r="C673" s="135" t="s">
        <v>2273</v>
      </c>
      <c r="D673" s="135" t="s">
        <v>96</v>
      </c>
    </row>
    <row r="674" spans="1:4" s="104" customFormat="1" ht="30">
      <c r="A674" s="134">
        <v>41272</v>
      </c>
      <c r="B674" s="135" t="s">
        <v>2327</v>
      </c>
      <c r="C674" s="135" t="s">
        <v>2274</v>
      </c>
      <c r="D674" s="135" t="s">
        <v>96</v>
      </c>
    </row>
    <row r="675" spans="1:4" s="104" customFormat="1" ht="30">
      <c r="A675" s="134">
        <v>41272</v>
      </c>
      <c r="B675" s="135" t="s">
        <v>2327</v>
      </c>
      <c r="C675" s="135" t="s">
        <v>2275</v>
      </c>
      <c r="D675" s="135" t="s">
        <v>2004</v>
      </c>
    </row>
    <row r="676" spans="1:4" s="104" customFormat="1" ht="15">
      <c r="A676" s="134">
        <v>41273</v>
      </c>
      <c r="B676" s="135" t="s">
        <v>2276</v>
      </c>
      <c r="C676" s="135" t="s">
        <v>2277</v>
      </c>
      <c r="D676" s="135" t="s">
        <v>2004</v>
      </c>
    </row>
    <row r="677" spans="1:4" s="104" customFormat="1" ht="30">
      <c r="A677" s="134">
        <v>41273</v>
      </c>
      <c r="B677" s="135" t="s">
        <v>329</v>
      </c>
      <c r="C677" s="135" t="s">
        <v>2278</v>
      </c>
      <c r="D677" s="135" t="s">
        <v>96</v>
      </c>
    </row>
    <row r="678" spans="1:4" s="104" customFormat="1" ht="45">
      <c r="A678" s="134">
        <v>41273</v>
      </c>
      <c r="B678" s="135" t="s">
        <v>2279</v>
      </c>
      <c r="C678" s="135" t="s">
        <v>2280</v>
      </c>
      <c r="D678" s="135" t="s">
        <v>2004</v>
      </c>
    </row>
    <row r="679" spans="1:4" s="104" customFormat="1" ht="15">
      <c r="A679" s="134">
        <v>41273</v>
      </c>
      <c r="B679" s="135" t="s">
        <v>2281</v>
      </c>
      <c r="C679" s="135" t="s">
        <v>2282</v>
      </c>
      <c r="D679" s="135" t="s">
        <v>2004</v>
      </c>
    </row>
    <row r="680" spans="1:4" s="104" customFormat="1" ht="15">
      <c r="A680" s="134">
        <v>41273</v>
      </c>
      <c r="B680" s="135" t="s">
        <v>1347</v>
      </c>
      <c r="C680" s="135" t="s">
        <v>2283</v>
      </c>
      <c r="D680" s="135" t="s">
        <v>2004</v>
      </c>
    </row>
    <row r="681" spans="1:4" s="104" customFormat="1" ht="30">
      <c r="A681" s="134">
        <v>41273</v>
      </c>
      <c r="B681" s="135" t="s">
        <v>1863</v>
      </c>
      <c r="C681" s="135" t="s">
        <v>2284</v>
      </c>
      <c r="D681" s="135" t="s">
        <v>2004</v>
      </c>
    </row>
    <row r="682" spans="1:4" s="104" customFormat="1" ht="30">
      <c r="A682" s="134">
        <v>41273</v>
      </c>
      <c r="B682" s="135" t="s">
        <v>243</v>
      </c>
      <c r="C682" s="135" t="s">
        <v>2285</v>
      </c>
      <c r="D682" s="135" t="s">
        <v>2004</v>
      </c>
    </row>
    <row r="683" spans="1:4" s="104" customFormat="1" ht="15">
      <c r="A683" s="134">
        <v>41273</v>
      </c>
      <c r="B683" s="135" t="s">
        <v>1347</v>
      </c>
      <c r="C683" s="135" t="s">
        <v>2286</v>
      </c>
      <c r="D683" s="135" t="s">
        <v>2004</v>
      </c>
    </row>
    <row r="684" spans="1:4" s="104" customFormat="1" ht="30">
      <c r="A684" s="134">
        <v>41273</v>
      </c>
      <c r="B684" s="135" t="s">
        <v>1347</v>
      </c>
      <c r="C684" s="135" t="s">
        <v>2287</v>
      </c>
      <c r="D684" s="135" t="s">
        <v>2004</v>
      </c>
    </row>
    <row r="685" spans="1:4" s="104" customFormat="1" ht="30">
      <c r="A685" s="134">
        <v>41273</v>
      </c>
      <c r="B685" s="135" t="s">
        <v>1347</v>
      </c>
      <c r="C685" s="135" t="s">
        <v>2288</v>
      </c>
      <c r="D685" s="135" t="s">
        <v>2004</v>
      </c>
    </row>
    <row r="686" spans="1:4" s="104" customFormat="1" ht="15">
      <c r="A686" s="134">
        <v>41273</v>
      </c>
      <c r="B686" s="135" t="s">
        <v>1347</v>
      </c>
      <c r="C686" s="135" t="s">
        <v>2289</v>
      </c>
      <c r="D686" s="135" t="s">
        <v>2004</v>
      </c>
    </row>
    <row r="687" spans="1:4" s="104" customFormat="1" ht="30">
      <c r="A687" s="134">
        <v>41273</v>
      </c>
      <c r="B687" s="135" t="s">
        <v>1347</v>
      </c>
      <c r="C687" s="135" t="s">
        <v>2273</v>
      </c>
      <c r="D687" s="135" t="s">
        <v>96</v>
      </c>
    </row>
    <row r="688" spans="1:4" s="104" customFormat="1" ht="30">
      <c r="A688" s="134">
        <v>41273</v>
      </c>
      <c r="B688" s="135" t="s">
        <v>1347</v>
      </c>
      <c r="C688" s="135" t="s">
        <v>2290</v>
      </c>
      <c r="D688" s="135" t="s">
        <v>2004</v>
      </c>
    </row>
    <row r="689" spans="1:4" s="104" customFormat="1" ht="15">
      <c r="A689" s="134">
        <v>41273</v>
      </c>
      <c r="B689" s="135" t="s">
        <v>2281</v>
      </c>
      <c r="C689" s="135" t="s">
        <v>2291</v>
      </c>
      <c r="D689" s="135" t="s">
        <v>2004</v>
      </c>
    </row>
    <row r="690" spans="1:4" s="104" customFormat="1" ht="15">
      <c r="A690" s="134">
        <v>41273</v>
      </c>
      <c r="B690" s="135" t="s">
        <v>2038</v>
      </c>
      <c r="C690" s="135" t="s">
        <v>2292</v>
      </c>
      <c r="D690" s="135" t="s">
        <v>2004</v>
      </c>
    </row>
    <row r="691" spans="1:4" s="104" customFormat="1" ht="15">
      <c r="A691" s="134">
        <v>41273</v>
      </c>
      <c r="B691" s="135" t="s">
        <v>2293</v>
      </c>
      <c r="C691" s="135" t="s">
        <v>2294</v>
      </c>
      <c r="D691" s="135" t="s">
        <v>2004</v>
      </c>
    </row>
    <row r="692" spans="1:4" s="104" customFormat="1" ht="45">
      <c r="A692" s="134">
        <v>41273</v>
      </c>
      <c r="B692" s="135" t="s">
        <v>331</v>
      </c>
      <c r="C692" s="135" t="s">
        <v>2295</v>
      </c>
      <c r="D692" s="135"/>
    </row>
    <row r="693" spans="1:4" s="104" customFormat="1" ht="105">
      <c r="A693" s="134">
        <v>41273</v>
      </c>
      <c r="B693" s="135" t="s">
        <v>2296</v>
      </c>
      <c r="C693" s="135" t="s">
        <v>2297</v>
      </c>
      <c r="D693" s="135" t="s">
        <v>2004</v>
      </c>
    </row>
    <row r="694" spans="1:4" s="104" customFormat="1" ht="30">
      <c r="A694" s="134">
        <v>41273</v>
      </c>
      <c r="B694" s="135" t="s">
        <v>2298</v>
      </c>
      <c r="C694" s="135" t="s">
        <v>2299</v>
      </c>
      <c r="D694" s="135" t="s">
        <v>96</v>
      </c>
    </row>
    <row r="695" spans="1:4" s="104" customFormat="1" ht="15">
      <c r="A695" s="134">
        <v>41273</v>
      </c>
      <c r="B695" s="135" t="s">
        <v>2300</v>
      </c>
      <c r="C695" s="135" t="s">
        <v>2301</v>
      </c>
      <c r="D695" s="135" t="s">
        <v>2004</v>
      </c>
    </row>
    <row r="696" spans="1:4" s="104" customFormat="1" ht="60">
      <c r="A696" s="134">
        <v>41273</v>
      </c>
      <c r="B696" s="135" t="s">
        <v>2302</v>
      </c>
      <c r="C696" s="135" t="s">
        <v>2303</v>
      </c>
      <c r="D696" s="135" t="s">
        <v>2004</v>
      </c>
    </row>
    <row r="697" spans="1:4" s="104" customFormat="1" ht="45">
      <c r="A697" s="134">
        <v>41273</v>
      </c>
      <c r="B697" s="135" t="s">
        <v>2304</v>
      </c>
      <c r="C697" s="135" t="s">
        <v>2305</v>
      </c>
      <c r="D697" s="135" t="s">
        <v>2004</v>
      </c>
    </row>
    <row r="698" spans="1:4" s="104" customFormat="1" ht="45">
      <c r="A698" s="134">
        <v>41273</v>
      </c>
      <c r="B698" s="135" t="s">
        <v>2306</v>
      </c>
      <c r="C698" s="135" t="s">
        <v>2307</v>
      </c>
      <c r="D698" s="135" t="s">
        <v>2004</v>
      </c>
    </row>
    <row r="699" spans="1:4" s="104" customFormat="1" ht="45">
      <c r="A699" s="134">
        <v>41273</v>
      </c>
      <c r="B699" s="135" t="s">
        <v>2308</v>
      </c>
      <c r="C699" s="135" t="s">
        <v>2309</v>
      </c>
      <c r="D699" s="135" t="s">
        <v>2004</v>
      </c>
    </row>
    <row r="700" spans="1:4" s="104" customFormat="1" ht="30">
      <c r="A700" s="134">
        <v>41274</v>
      </c>
      <c r="B700" s="135" t="s">
        <v>815</v>
      </c>
      <c r="C700" s="135" t="s">
        <v>2325</v>
      </c>
      <c r="D700" s="135" t="s">
        <v>2004</v>
      </c>
    </row>
    <row r="701" spans="1:4" s="104" customFormat="1" ht="30">
      <c r="A701" s="134">
        <v>41274</v>
      </c>
      <c r="B701" s="135" t="s">
        <v>815</v>
      </c>
      <c r="C701" s="135" t="s">
        <v>2326</v>
      </c>
      <c r="D701" s="135" t="s">
        <v>2004</v>
      </c>
    </row>
    <row r="702" spans="1:4" s="104" customFormat="1" ht="30">
      <c r="A702" s="134">
        <v>41274</v>
      </c>
      <c r="B702" s="135" t="s">
        <v>951</v>
      </c>
      <c r="C702" s="135" t="s">
        <v>2328</v>
      </c>
      <c r="D702" s="135" t="s">
        <v>2329</v>
      </c>
    </row>
    <row r="703" spans="1:4" s="104" customFormat="1" ht="30">
      <c r="A703" s="134">
        <v>41274</v>
      </c>
      <c r="B703" s="135" t="s">
        <v>2100</v>
      </c>
      <c r="C703" s="135" t="s">
        <v>2310</v>
      </c>
      <c r="D703" s="135" t="s">
        <v>2004</v>
      </c>
    </row>
    <row r="704" spans="1:4" s="104" customFormat="1" ht="30">
      <c r="A704" s="134">
        <v>41274</v>
      </c>
      <c r="B704" s="135" t="s">
        <v>2100</v>
      </c>
      <c r="C704" s="135" t="s">
        <v>2311</v>
      </c>
      <c r="D704" s="135" t="s">
        <v>2004</v>
      </c>
    </row>
    <row r="705" spans="1:4" s="104" customFormat="1" ht="30">
      <c r="A705" s="134">
        <v>41274</v>
      </c>
      <c r="B705" s="135" t="s">
        <v>815</v>
      </c>
      <c r="C705" s="135" t="s">
        <v>2312</v>
      </c>
      <c r="D705" s="135" t="s">
        <v>2004</v>
      </c>
    </row>
    <row r="706" spans="1:4" s="104" customFormat="1" ht="15">
      <c r="A706" s="134">
        <v>41274</v>
      </c>
      <c r="B706" s="135" t="s">
        <v>2313</v>
      </c>
      <c r="C706" s="135" t="s">
        <v>2314</v>
      </c>
      <c r="D706" s="135" t="s">
        <v>2004</v>
      </c>
    </row>
    <row r="707" spans="1:4" s="104" customFormat="1" ht="30">
      <c r="A707" s="134">
        <v>41274</v>
      </c>
      <c r="B707" s="135" t="s">
        <v>1347</v>
      </c>
      <c r="C707" s="135" t="s">
        <v>2315</v>
      </c>
      <c r="D707" s="135" t="s">
        <v>2004</v>
      </c>
    </row>
    <row r="708" spans="1:4" s="104" customFormat="1" ht="30">
      <c r="A708" s="134">
        <v>41274</v>
      </c>
      <c r="B708" s="135" t="s">
        <v>2316</v>
      </c>
      <c r="C708" s="135" t="s">
        <v>2317</v>
      </c>
      <c r="D708" s="135" t="s">
        <v>2004</v>
      </c>
    </row>
    <row r="709" spans="1:4" s="104" customFormat="1" ht="30">
      <c r="A709" s="134">
        <v>41274</v>
      </c>
      <c r="B709" s="135" t="s">
        <v>2318</v>
      </c>
      <c r="C709" s="135" t="s">
        <v>2319</v>
      </c>
      <c r="D709" s="135" t="s">
        <v>2004</v>
      </c>
    </row>
    <row r="710" spans="1:4" s="104" customFormat="1" ht="15">
      <c r="A710" s="134">
        <v>41274</v>
      </c>
      <c r="B710" s="135" t="s">
        <v>2320</v>
      </c>
      <c r="C710" s="135" t="s">
        <v>2321</v>
      </c>
      <c r="D710" s="135" t="s">
        <v>2004</v>
      </c>
    </row>
    <row r="711" spans="1:4" s="104" customFormat="1" ht="30">
      <c r="A711" s="134">
        <v>41274</v>
      </c>
      <c r="B711" s="135" t="s">
        <v>2322</v>
      </c>
      <c r="C711" s="135" t="s">
        <v>2323</v>
      </c>
      <c r="D711" s="135" t="s">
        <v>2004</v>
      </c>
    </row>
    <row r="712" spans="1:4" s="104" customFormat="1" ht="15">
      <c r="A712" s="134">
        <v>41274</v>
      </c>
      <c r="B712" s="135" t="s">
        <v>1347</v>
      </c>
      <c r="C712" s="135" t="s">
        <v>2324</v>
      </c>
      <c r="D712" s="135" t="s">
        <v>2004</v>
      </c>
    </row>
    <row r="713" s="104" customFormat="1" ht="15">
      <c r="A713" s="107"/>
    </row>
    <row r="714" s="104" customFormat="1" ht="15">
      <c r="A714" s="107"/>
    </row>
    <row r="715" s="104" customFormat="1" ht="15">
      <c r="A715" s="107"/>
    </row>
    <row r="716" s="104" customFormat="1" ht="15">
      <c r="A716" s="107"/>
    </row>
    <row r="717" s="104" customFormat="1" ht="15">
      <c r="A717" s="107"/>
    </row>
    <row r="718" s="104" customFormat="1" ht="15">
      <c r="A718" s="107"/>
    </row>
    <row r="719" s="104" customFormat="1" ht="15">
      <c r="A719" s="107"/>
    </row>
    <row r="720" s="104" customFormat="1" ht="15">
      <c r="A720" s="107"/>
    </row>
    <row r="721" s="104" customFormat="1" ht="15">
      <c r="A721" s="107"/>
    </row>
    <row r="722" s="104" customFormat="1" ht="15">
      <c r="A722" s="107"/>
    </row>
    <row r="723" s="104" customFormat="1" ht="15">
      <c r="A723" s="107"/>
    </row>
    <row r="724" s="104" customFormat="1" ht="15">
      <c r="A724" s="107"/>
    </row>
    <row r="725" s="104" customFormat="1" ht="15">
      <c r="A725" s="107"/>
    </row>
    <row r="726" s="104" customFormat="1" ht="15">
      <c r="A726" s="107"/>
    </row>
    <row r="727" s="104" customFormat="1" ht="15">
      <c r="A727" s="107"/>
    </row>
    <row r="728" s="104" customFormat="1" ht="15">
      <c r="A728" s="107"/>
    </row>
    <row r="729" s="104" customFormat="1" ht="15">
      <c r="A729" s="107"/>
    </row>
    <row r="730" s="104" customFormat="1" ht="15">
      <c r="A730" s="107"/>
    </row>
    <row r="731" s="104" customFormat="1" ht="15">
      <c r="A731" s="107"/>
    </row>
    <row r="732" s="104" customFormat="1" ht="15">
      <c r="A732" s="107"/>
    </row>
    <row r="733" s="104" customFormat="1" ht="15">
      <c r="A733" s="107"/>
    </row>
    <row r="734" s="104" customFormat="1" ht="15">
      <c r="A734" s="107"/>
    </row>
    <row r="735" s="104" customFormat="1" ht="15">
      <c r="A735" s="107"/>
    </row>
    <row r="736" s="104" customFormat="1" ht="15">
      <c r="A736" s="107"/>
    </row>
    <row r="737" s="104" customFormat="1" ht="15">
      <c r="A737" s="107"/>
    </row>
    <row r="738" s="104" customFormat="1" ht="15">
      <c r="A738" s="107"/>
    </row>
    <row r="739" s="104" customFormat="1" ht="15">
      <c r="A739" s="107"/>
    </row>
    <row r="740" s="104" customFormat="1" ht="15">
      <c r="A740" s="107"/>
    </row>
    <row r="741" s="104" customFormat="1" ht="15">
      <c r="A741" s="107"/>
    </row>
    <row r="742" s="104" customFormat="1" ht="15">
      <c r="A742" s="107"/>
    </row>
    <row r="743" s="104" customFormat="1" ht="15">
      <c r="A743" s="107"/>
    </row>
    <row r="744" s="104" customFormat="1" ht="15">
      <c r="A744" s="107"/>
    </row>
    <row r="745" s="104" customFormat="1" ht="15">
      <c r="A745" s="107"/>
    </row>
    <row r="746" s="104" customFormat="1" ht="15">
      <c r="A746" s="107"/>
    </row>
    <row r="747" s="104" customFormat="1" ht="15">
      <c r="A747" s="107"/>
    </row>
    <row r="748" s="104" customFormat="1" ht="15">
      <c r="A748" s="107"/>
    </row>
    <row r="749" s="104" customFormat="1" ht="15">
      <c r="A749" s="107"/>
    </row>
    <row r="750" s="104" customFormat="1" ht="15">
      <c r="A750" s="107"/>
    </row>
    <row r="751" s="104" customFormat="1" ht="15">
      <c r="A751" s="107"/>
    </row>
    <row r="752" s="104" customFormat="1" ht="15">
      <c r="A752" s="107"/>
    </row>
    <row r="753" s="104" customFormat="1" ht="15">
      <c r="A753" s="107"/>
    </row>
    <row r="754" s="104" customFormat="1" ht="15">
      <c r="A754" s="107"/>
    </row>
    <row r="755" s="104" customFormat="1" ht="15">
      <c r="A755" s="107"/>
    </row>
    <row r="756" s="104" customFormat="1" ht="15">
      <c r="A756" s="107"/>
    </row>
    <row r="757" s="104" customFormat="1" ht="15">
      <c r="A757" s="107"/>
    </row>
    <row r="758" s="104" customFormat="1" ht="15">
      <c r="A758" s="107"/>
    </row>
    <row r="759" s="104" customFormat="1" ht="15">
      <c r="A759" s="107"/>
    </row>
    <row r="760" s="104" customFormat="1" ht="15">
      <c r="A760" s="107"/>
    </row>
    <row r="761" s="104" customFormat="1" ht="15">
      <c r="A761" s="107"/>
    </row>
    <row r="762" s="104" customFormat="1" ht="15">
      <c r="A762" s="107"/>
    </row>
    <row r="763" s="104" customFormat="1" ht="15">
      <c r="A763" s="107"/>
    </row>
    <row r="764" s="104" customFormat="1" ht="15">
      <c r="A764" s="107"/>
    </row>
    <row r="765" s="104" customFormat="1" ht="15">
      <c r="A765" s="107"/>
    </row>
    <row r="766" s="104" customFormat="1" ht="15">
      <c r="A766" s="107"/>
    </row>
    <row r="767" s="104" customFormat="1" ht="15">
      <c r="A767" s="107"/>
    </row>
    <row r="768" s="104" customFormat="1" ht="15">
      <c r="A768" s="107"/>
    </row>
    <row r="769" s="104" customFormat="1" ht="15">
      <c r="A769" s="107"/>
    </row>
    <row r="770" s="104" customFormat="1" ht="15">
      <c r="A770" s="107"/>
    </row>
    <row r="771" s="104" customFormat="1" ht="15">
      <c r="A771" s="107"/>
    </row>
    <row r="772" s="104" customFormat="1" ht="15">
      <c r="A772" s="107"/>
    </row>
    <row r="773" s="104" customFormat="1" ht="15">
      <c r="A773" s="107"/>
    </row>
    <row r="774" s="104" customFormat="1" ht="15">
      <c r="A774" s="107"/>
    </row>
    <row r="775" s="104" customFormat="1" ht="15">
      <c r="A775" s="107"/>
    </row>
    <row r="776" s="104" customFormat="1" ht="15">
      <c r="A776" s="107"/>
    </row>
    <row r="777" s="104" customFormat="1" ht="15">
      <c r="A777" s="107"/>
    </row>
    <row r="778" s="104" customFormat="1" ht="15">
      <c r="A778" s="107"/>
    </row>
    <row r="779" s="104" customFormat="1" ht="15">
      <c r="A779" s="107"/>
    </row>
    <row r="780" s="104" customFormat="1" ht="15">
      <c r="A780" s="107"/>
    </row>
    <row r="781" s="104" customFormat="1" ht="15">
      <c r="A781" s="107"/>
    </row>
    <row r="782" s="104" customFormat="1" ht="15">
      <c r="A782" s="107"/>
    </row>
    <row r="783" s="104" customFormat="1" ht="15">
      <c r="A783" s="107"/>
    </row>
    <row r="784" s="104" customFormat="1" ht="15">
      <c r="A784" s="107"/>
    </row>
    <row r="785" s="104" customFormat="1" ht="15">
      <c r="A785" s="107"/>
    </row>
    <row r="786" s="104" customFormat="1" ht="15">
      <c r="A786" s="107"/>
    </row>
    <row r="787" s="104" customFormat="1" ht="15">
      <c r="A787" s="107"/>
    </row>
    <row r="788" s="104" customFormat="1" ht="15">
      <c r="A788" s="107"/>
    </row>
    <row r="789" s="104" customFormat="1" ht="15">
      <c r="A789" s="107"/>
    </row>
    <row r="790" s="104" customFormat="1" ht="15">
      <c r="A790" s="107"/>
    </row>
    <row r="791" s="104" customFormat="1" ht="15">
      <c r="A791" s="107"/>
    </row>
    <row r="792" s="104" customFormat="1" ht="15">
      <c r="A792" s="107"/>
    </row>
    <row r="793" s="104" customFormat="1" ht="15">
      <c r="A793" s="107"/>
    </row>
    <row r="794" s="104" customFormat="1" ht="15">
      <c r="A794" s="107"/>
    </row>
    <row r="795" s="104" customFormat="1" ht="15">
      <c r="A795" s="107"/>
    </row>
    <row r="796" s="104" customFormat="1" ht="15">
      <c r="A796" s="107"/>
    </row>
    <row r="797" s="104" customFormat="1" ht="15">
      <c r="A797" s="107"/>
    </row>
    <row r="798" s="104" customFormat="1" ht="15">
      <c r="A798" s="107"/>
    </row>
    <row r="799" s="104" customFormat="1" ht="15">
      <c r="A799" s="107"/>
    </row>
    <row r="800" s="104" customFormat="1" ht="15">
      <c r="A800" s="107"/>
    </row>
    <row r="801" s="104" customFormat="1" ht="15">
      <c r="A801" s="107"/>
    </row>
    <row r="802" s="104" customFormat="1" ht="15">
      <c r="A802" s="107"/>
    </row>
    <row r="803" s="104" customFormat="1" ht="15">
      <c r="A803" s="107"/>
    </row>
    <row r="804" s="104" customFormat="1" ht="15">
      <c r="A804" s="107"/>
    </row>
    <row r="805" s="104" customFormat="1" ht="15">
      <c r="A805" s="107"/>
    </row>
    <row r="806" s="104" customFormat="1" ht="15">
      <c r="A806" s="107"/>
    </row>
    <row r="807" s="104" customFormat="1" ht="15">
      <c r="A807" s="107"/>
    </row>
    <row r="808" s="104" customFormat="1" ht="15">
      <c r="A808" s="107"/>
    </row>
    <row r="809" s="104" customFormat="1" ht="15">
      <c r="A809" s="107"/>
    </row>
    <row r="810" s="104" customFormat="1" ht="15">
      <c r="A810" s="107"/>
    </row>
    <row r="811" s="104" customFormat="1" ht="15">
      <c r="A811" s="107"/>
    </row>
    <row r="812" s="104" customFormat="1" ht="15">
      <c r="A812" s="107"/>
    </row>
    <row r="813" s="104" customFormat="1" ht="15">
      <c r="A813" s="107"/>
    </row>
    <row r="814" s="104" customFormat="1" ht="15">
      <c r="A814" s="107"/>
    </row>
    <row r="815" s="104" customFormat="1" ht="15">
      <c r="A815" s="107"/>
    </row>
    <row r="816" s="104" customFormat="1" ht="15">
      <c r="A816" s="107"/>
    </row>
    <row r="817" s="104" customFormat="1" ht="15">
      <c r="A817" s="107"/>
    </row>
    <row r="818" s="104" customFormat="1" ht="15">
      <c r="A818" s="107"/>
    </row>
    <row r="819" s="104" customFormat="1" ht="15">
      <c r="A819" s="107"/>
    </row>
    <row r="820" s="104" customFormat="1" ht="15">
      <c r="A820" s="107"/>
    </row>
    <row r="821" s="104" customFormat="1" ht="15">
      <c r="A821" s="107"/>
    </row>
    <row r="822" s="104" customFormat="1" ht="15">
      <c r="A822" s="107"/>
    </row>
    <row r="823" s="104" customFormat="1" ht="15">
      <c r="A823" s="107"/>
    </row>
    <row r="824" s="104" customFormat="1" ht="15">
      <c r="A824" s="107"/>
    </row>
    <row r="825" s="104" customFormat="1" ht="15">
      <c r="A825" s="107"/>
    </row>
    <row r="826" s="104" customFormat="1" ht="15">
      <c r="A826" s="107"/>
    </row>
    <row r="827" s="104" customFormat="1" ht="15">
      <c r="A827" s="107"/>
    </row>
    <row r="828" s="104" customFormat="1" ht="15">
      <c r="A828" s="107"/>
    </row>
    <row r="829" s="104" customFormat="1" ht="15">
      <c r="A829" s="107"/>
    </row>
    <row r="830" s="104" customFormat="1" ht="15">
      <c r="A830" s="107"/>
    </row>
    <row r="831" s="104" customFormat="1" ht="15">
      <c r="A831" s="107"/>
    </row>
    <row r="832" s="104" customFormat="1" ht="15">
      <c r="A832" s="107"/>
    </row>
    <row r="833" s="104" customFormat="1" ht="15">
      <c r="A833" s="107"/>
    </row>
    <row r="834" s="104" customFormat="1" ht="15">
      <c r="A834" s="107"/>
    </row>
    <row r="835" s="104" customFormat="1" ht="15">
      <c r="A835" s="107"/>
    </row>
    <row r="836" s="104" customFormat="1" ht="15">
      <c r="A836" s="107"/>
    </row>
    <row r="837" s="104" customFormat="1" ht="15">
      <c r="A837" s="107"/>
    </row>
    <row r="838" s="104" customFormat="1" ht="15">
      <c r="A838" s="107"/>
    </row>
    <row r="839" s="104" customFormat="1" ht="15">
      <c r="A839" s="107"/>
    </row>
    <row r="840" s="104" customFormat="1" ht="15">
      <c r="A840" s="107"/>
    </row>
    <row r="841" s="104" customFormat="1" ht="15">
      <c r="A841" s="107"/>
    </row>
    <row r="842" s="104" customFormat="1" ht="15">
      <c r="A842" s="107"/>
    </row>
    <row r="843" s="104" customFormat="1" ht="15">
      <c r="A843" s="107"/>
    </row>
    <row r="844" s="104" customFormat="1" ht="15">
      <c r="A844" s="107"/>
    </row>
    <row r="845" s="104" customFormat="1" ht="15">
      <c r="A845" s="107"/>
    </row>
    <row r="846" s="104" customFormat="1" ht="15">
      <c r="A846" s="107"/>
    </row>
    <row r="847" s="104" customFormat="1" ht="15">
      <c r="A847" s="107"/>
    </row>
    <row r="848" s="104" customFormat="1" ht="15">
      <c r="A848" s="107"/>
    </row>
    <row r="849" s="104" customFormat="1" ht="15">
      <c r="A849" s="107"/>
    </row>
    <row r="850" s="104" customFormat="1" ht="15">
      <c r="A850" s="107"/>
    </row>
    <row r="851" s="104" customFormat="1" ht="15">
      <c r="A851" s="107"/>
    </row>
    <row r="852" s="104" customFormat="1" ht="15">
      <c r="A852" s="107"/>
    </row>
    <row r="853" s="104" customFormat="1" ht="15">
      <c r="A853" s="107"/>
    </row>
    <row r="854" s="104" customFormat="1" ht="15">
      <c r="A854" s="107"/>
    </row>
    <row r="855" s="104" customFormat="1" ht="15">
      <c r="A855" s="107"/>
    </row>
    <row r="856" s="104" customFormat="1" ht="15">
      <c r="A856" s="107"/>
    </row>
    <row r="857" s="104" customFormat="1" ht="15">
      <c r="A857" s="107"/>
    </row>
    <row r="858" s="104" customFormat="1" ht="15">
      <c r="A858" s="107"/>
    </row>
    <row r="859" s="104" customFormat="1" ht="15">
      <c r="A859" s="107"/>
    </row>
    <row r="860" s="104" customFormat="1" ht="15">
      <c r="A860" s="107"/>
    </row>
    <row r="861" s="104" customFormat="1" ht="15">
      <c r="A861" s="107"/>
    </row>
    <row r="862" s="104" customFormat="1" ht="15">
      <c r="A862" s="107"/>
    </row>
    <row r="863" s="104" customFormat="1" ht="15">
      <c r="A863" s="107"/>
    </row>
    <row r="864" s="104" customFormat="1" ht="15">
      <c r="A864" s="107"/>
    </row>
    <row r="865" s="104" customFormat="1" ht="15">
      <c r="A865" s="107"/>
    </row>
    <row r="866" s="104" customFormat="1" ht="15">
      <c r="A866" s="107"/>
    </row>
    <row r="867" s="104" customFormat="1" ht="15">
      <c r="A867" s="107"/>
    </row>
    <row r="868" s="104" customFormat="1" ht="15">
      <c r="A868" s="107"/>
    </row>
    <row r="869" s="104" customFormat="1" ht="15">
      <c r="A869" s="107"/>
    </row>
    <row r="870" s="104" customFormat="1" ht="15">
      <c r="A870" s="107"/>
    </row>
    <row r="871" s="104" customFormat="1" ht="15">
      <c r="A871" s="107"/>
    </row>
    <row r="872" s="104" customFormat="1" ht="15">
      <c r="A872" s="107"/>
    </row>
    <row r="873" s="104" customFormat="1" ht="15">
      <c r="A873" s="107"/>
    </row>
    <row r="874" s="104" customFormat="1" ht="15">
      <c r="A874" s="107"/>
    </row>
    <row r="875" s="104" customFormat="1" ht="15">
      <c r="A875" s="107"/>
    </row>
    <row r="876" s="104" customFormat="1" ht="15">
      <c r="A876" s="107"/>
    </row>
    <row r="877" s="104" customFormat="1" ht="15">
      <c r="A877" s="107"/>
    </row>
    <row r="878" s="104" customFormat="1" ht="15">
      <c r="A878" s="107"/>
    </row>
    <row r="879" s="104" customFormat="1" ht="15">
      <c r="A879" s="107"/>
    </row>
    <row r="880" s="104" customFormat="1" ht="15">
      <c r="A880" s="107"/>
    </row>
    <row r="881" s="104" customFormat="1" ht="15">
      <c r="A881" s="107"/>
    </row>
    <row r="882" s="104" customFormat="1" ht="15">
      <c r="A882" s="107"/>
    </row>
    <row r="883" s="104" customFormat="1" ht="15">
      <c r="A883" s="107"/>
    </row>
    <row r="884" s="104" customFormat="1" ht="15">
      <c r="A884" s="107"/>
    </row>
    <row r="885" s="104" customFormat="1" ht="15">
      <c r="A885" s="107"/>
    </row>
    <row r="886" s="104" customFormat="1" ht="15">
      <c r="A886" s="107"/>
    </row>
    <row r="887" s="104" customFormat="1" ht="15">
      <c r="A887" s="107"/>
    </row>
    <row r="888" s="104" customFormat="1" ht="15">
      <c r="A888" s="107"/>
    </row>
    <row r="889" s="104" customFormat="1" ht="15">
      <c r="A889" s="107"/>
    </row>
    <row r="890" s="104" customFormat="1" ht="15">
      <c r="A890" s="107"/>
    </row>
    <row r="891" s="104" customFormat="1" ht="15">
      <c r="A891" s="107"/>
    </row>
    <row r="892" s="104" customFormat="1" ht="15">
      <c r="A892" s="107"/>
    </row>
    <row r="893" s="104" customFormat="1" ht="15">
      <c r="A893" s="107"/>
    </row>
    <row r="894" s="104" customFormat="1" ht="15">
      <c r="A894" s="107"/>
    </row>
    <row r="895" s="104" customFormat="1" ht="15">
      <c r="A895" s="107"/>
    </row>
    <row r="896" s="104" customFormat="1" ht="15">
      <c r="A896" s="107"/>
    </row>
    <row r="897" s="104" customFormat="1" ht="15">
      <c r="A897" s="107"/>
    </row>
    <row r="898" s="104" customFormat="1" ht="15">
      <c r="A898" s="107"/>
    </row>
    <row r="899" s="104" customFormat="1" ht="15">
      <c r="A899" s="107"/>
    </row>
    <row r="900" s="104" customFormat="1" ht="15">
      <c r="A900" s="107"/>
    </row>
    <row r="901" s="104" customFormat="1" ht="15">
      <c r="A901" s="107"/>
    </row>
    <row r="902" s="104" customFormat="1" ht="15">
      <c r="A902" s="107"/>
    </row>
    <row r="903" s="104" customFormat="1" ht="15">
      <c r="A903" s="107"/>
    </row>
    <row r="904" s="104" customFormat="1" ht="15">
      <c r="A904" s="107"/>
    </row>
    <row r="905" s="104" customFormat="1" ht="15">
      <c r="A905" s="107"/>
    </row>
    <row r="906" s="104" customFormat="1" ht="15">
      <c r="A906" s="107"/>
    </row>
    <row r="907" s="104" customFormat="1" ht="15">
      <c r="A907" s="107"/>
    </row>
    <row r="908" s="104" customFormat="1" ht="15">
      <c r="A908" s="107"/>
    </row>
    <row r="909" s="104" customFormat="1" ht="15">
      <c r="A909" s="107"/>
    </row>
    <row r="910" s="104" customFormat="1" ht="15">
      <c r="A910" s="107"/>
    </row>
    <row r="911" s="104" customFormat="1" ht="15">
      <c r="A911" s="107"/>
    </row>
    <row r="912" s="104" customFormat="1" ht="15">
      <c r="A912" s="107"/>
    </row>
    <row r="913" s="104" customFormat="1" ht="15">
      <c r="A913" s="107"/>
    </row>
    <row r="914" s="104" customFormat="1" ht="15">
      <c r="A914" s="107"/>
    </row>
    <row r="915" s="104" customFormat="1" ht="15">
      <c r="A915" s="107"/>
    </row>
    <row r="916" s="104" customFormat="1" ht="15">
      <c r="A916" s="107"/>
    </row>
    <row r="917" s="104" customFormat="1" ht="15">
      <c r="A917" s="107"/>
    </row>
    <row r="918" s="104" customFormat="1" ht="15">
      <c r="A918" s="107"/>
    </row>
    <row r="919" s="104" customFormat="1" ht="15">
      <c r="A919" s="107"/>
    </row>
    <row r="920" s="104" customFormat="1" ht="15">
      <c r="A920" s="107"/>
    </row>
    <row r="921" s="104" customFormat="1" ht="15">
      <c r="A921" s="107"/>
    </row>
    <row r="922" s="104" customFormat="1" ht="15">
      <c r="A922" s="107"/>
    </row>
    <row r="923" s="104" customFormat="1" ht="15">
      <c r="A923" s="107"/>
    </row>
    <row r="924" s="104" customFormat="1" ht="15">
      <c r="A924" s="107"/>
    </row>
    <row r="925" s="104" customFormat="1" ht="15">
      <c r="A925" s="107"/>
    </row>
    <row r="926" s="104" customFormat="1" ht="15">
      <c r="A926" s="107"/>
    </row>
    <row r="927" s="104" customFormat="1" ht="15">
      <c r="A927" s="107"/>
    </row>
    <row r="928" s="104" customFormat="1" ht="15">
      <c r="A928" s="107"/>
    </row>
    <row r="929" s="104" customFormat="1" ht="15">
      <c r="A929" s="107"/>
    </row>
    <row r="930" s="104" customFormat="1" ht="15">
      <c r="A930" s="107"/>
    </row>
    <row r="931" s="104" customFormat="1" ht="15">
      <c r="A931" s="107"/>
    </row>
    <row r="932" s="104" customFormat="1" ht="15">
      <c r="A932" s="107"/>
    </row>
    <row r="933" s="104" customFormat="1" ht="15">
      <c r="A933" s="107"/>
    </row>
    <row r="934" s="104" customFormat="1" ht="15">
      <c r="A934" s="107"/>
    </row>
    <row r="935" s="104" customFormat="1" ht="15">
      <c r="A935" s="107"/>
    </row>
    <row r="936" s="104" customFormat="1" ht="15">
      <c r="A936" s="107"/>
    </row>
    <row r="937" s="104" customFormat="1" ht="15">
      <c r="A937" s="107"/>
    </row>
    <row r="938" s="104" customFormat="1" ht="15">
      <c r="A938" s="107"/>
    </row>
    <row r="939" s="104" customFormat="1" ht="15">
      <c r="A939" s="107"/>
    </row>
    <row r="940" s="104" customFormat="1" ht="15">
      <c r="A940" s="107"/>
    </row>
    <row r="941" s="104" customFormat="1" ht="15">
      <c r="A941" s="107"/>
    </row>
    <row r="942" s="104" customFormat="1" ht="15">
      <c r="A942" s="107"/>
    </row>
    <row r="943" s="104" customFormat="1" ht="15">
      <c r="A943" s="107"/>
    </row>
    <row r="944" s="104" customFormat="1" ht="15">
      <c r="A944" s="107"/>
    </row>
    <row r="945" s="104" customFormat="1" ht="15">
      <c r="A945" s="107"/>
    </row>
    <row r="946" s="104" customFormat="1" ht="15">
      <c r="A946" s="107"/>
    </row>
    <row r="947" s="104" customFormat="1" ht="15">
      <c r="A947" s="107"/>
    </row>
    <row r="948" s="104" customFormat="1" ht="15">
      <c r="A948" s="107"/>
    </row>
    <row r="949" s="104" customFormat="1" ht="15">
      <c r="A949" s="107"/>
    </row>
    <row r="950" s="104" customFormat="1" ht="15">
      <c r="A950" s="107"/>
    </row>
    <row r="951" s="104" customFormat="1" ht="15">
      <c r="A951" s="107"/>
    </row>
    <row r="952" s="104" customFormat="1" ht="15">
      <c r="A952" s="107"/>
    </row>
    <row r="953" s="104" customFormat="1" ht="15">
      <c r="A953" s="107"/>
    </row>
    <row r="954" s="104" customFormat="1" ht="15">
      <c r="A954" s="107"/>
    </row>
    <row r="955" s="104" customFormat="1" ht="15">
      <c r="A955" s="107"/>
    </row>
    <row r="956" s="104" customFormat="1" ht="15">
      <c r="A956" s="107"/>
    </row>
    <row r="957" s="104" customFormat="1" ht="15">
      <c r="A957" s="107"/>
    </row>
    <row r="958" s="104" customFormat="1" ht="15">
      <c r="A958" s="107"/>
    </row>
    <row r="959" s="104" customFormat="1" ht="15">
      <c r="A959" s="107"/>
    </row>
    <row r="960" s="104" customFormat="1" ht="15">
      <c r="A960" s="107"/>
    </row>
    <row r="961" s="104" customFormat="1" ht="15">
      <c r="A961" s="107"/>
    </row>
    <row r="962" s="104" customFormat="1" ht="15">
      <c r="A962" s="107"/>
    </row>
    <row r="963" s="104" customFormat="1" ht="15">
      <c r="A963" s="107"/>
    </row>
    <row r="964" s="104" customFormat="1" ht="15">
      <c r="A964" s="107"/>
    </row>
    <row r="965" s="104" customFormat="1" ht="15">
      <c r="A965" s="107"/>
    </row>
    <row r="966" s="104" customFormat="1" ht="15">
      <c r="A966" s="107"/>
    </row>
    <row r="967" s="104" customFormat="1" ht="15">
      <c r="A967" s="107"/>
    </row>
    <row r="968" s="104" customFormat="1" ht="15">
      <c r="A968" s="107"/>
    </row>
    <row r="969" s="104" customFormat="1" ht="15">
      <c r="A969" s="107"/>
    </row>
    <row r="970" s="104" customFormat="1" ht="15">
      <c r="A970" s="107"/>
    </row>
    <row r="971" s="104" customFormat="1" ht="15">
      <c r="A971" s="107"/>
    </row>
    <row r="972" s="104" customFormat="1" ht="15">
      <c r="A972" s="107"/>
    </row>
    <row r="973" s="104" customFormat="1" ht="15">
      <c r="A973" s="107"/>
    </row>
    <row r="974" s="104" customFormat="1" ht="15">
      <c r="A974" s="107"/>
    </row>
    <row r="975" s="104" customFormat="1" ht="15">
      <c r="A975" s="107"/>
    </row>
    <row r="976" s="104" customFormat="1" ht="15">
      <c r="A976" s="107"/>
    </row>
    <row r="977" s="104" customFormat="1" ht="15">
      <c r="A977" s="107"/>
    </row>
    <row r="978" s="104" customFormat="1" ht="15">
      <c r="A978" s="107"/>
    </row>
    <row r="979" s="104" customFormat="1" ht="15">
      <c r="A979" s="107"/>
    </row>
    <row r="980" s="104" customFormat="1" ht="15">
      <c r="A980" s="107"/>
    </row>
    <row r="981" s="104" customFormat="1" ht="15">
      <c r="A981" s="107"/>
    </row>
    <row r="982" s="104" customFormat="1" ht="15">
      <c r="A982" s="107"/>
    </row>
    <row r="983" s="104" customFormat="1" ht="15">
      <c r="A983" s="107"/>
    </row>
    <row r="984" s="104" customFormat="1" ht="15">
      <c r="A984" s="107"/>
    </row>
    <row r="985" s="104" customFormat="1" ht="15">
      <c r="A985" s="107"/>
    </row>
    <row r="986" s="104" customFormat="1" ht="15">
      <c r="A986" s="107"/>
    </row>
    <row r="987" s="104" customFormat="1" ht="15">
      <c r="A987" s="107"/>
    </row>
    <row r="988" s="104" customFormat="1" ht="15">
      <c r="A988" s="107"/>
    </row>
    <row r="989" s="104" customFormat="1" ht="15">
      <c r="A989" s="107"/>
    </row>
    <row r="990" s="104" customFormat="1" ht="15">
      <c r="A990" s="107"/>
    </row>
    <row r="991" s="104" customFormat="1" ht="15">
      <c r="A991" s="107"/>
    </row>
    <row r="992" s="104" customFormat="1" ht="15">
      <c r="A992" s="107"/>
    </row>
    <row r="993" s="104" customFormat="1" ht="15">
      <c r="A993" s="107"/>
    </row>
    <row r="994" s="104" customFormat="1" ht="15">
      <c r="A994" s="107"/>
    </row>
    <row r="995" s="104" customFormat="1" ht="15">
      <c r="A995" s="107"/>
    </row>
    <row r="996" s="104" customFormat="1" ht="15">
      <c r="A996" s="107"/>
    </row>
    <row r="997" s="104" customFormat="1" ht="15">
      <c r="A997" s="107"/>
    </row>
    <row r="998" s="104" customFormat="1" ht="15">
      <c r="A998" s="107"/>
    </row>
    <row r="999" s="104" customFormat="1" ht="15">
      <c r="A999" s="107"/>
    </row>
    <row r="1000" s="104" customFormat="1" ht="15">
      <c r="A1000" s="107"/>
    </row>
    <row r="1001" s="104" customFormat="1" ht="15">
      <c r="A1001" s="107"/>
    </row>
    <row r="1002" s="104" customFormat="1" ht="15">
      <c r="A1002" s="107"/>
    </row>
    <row r="1003" s="104" customFormat="1" ht="15">
      <c r="A1003" s="107"/>
    </row>
    <row r="1004" s="104" customFormat="1" ht="15">
      <c r="A1004" s="107"/>
    </row>
    <row r="1005" s="104" customFormat="1" ht="15">
      <c r="A1005" s="107"/>
    </row>
    <row r="1006" s="104" customFormat="1" ht="15">
      <c r="A1006" s="107"/>
    </row>
    <row r="1007" s="104" customFormat="1" ht="15">
      <c r="A1007" s="107"/>
    </row>
    <row r="1008" s="104" customFormat="1" ht="15">
      <c r="A1008" s="107"/>
    </row>
    <row r="1009" s="104" customFormat="1" ht="15">
      <c r="A1009" s="107"/>
    </row>
    <row r="1010" s="104" customFormat="1" ht="15">
      <c r="A1010" s="107"/>
    </row>
    <row r="1011" s="104" customFormat="1" ht="15">
      <c r="A1011" s="107"/>
    </row>
    <row r="1012" s="104" customFormat="1" ht="15">
      <c r="A1012" s="107"/>
    </row>
    <row r="1013" s="104" customFormat="1" ht="15">
      <c r="A1013" s="107"/>
    </row>
    <row r="1014" s="104" customFormat="1" ht="15">
      <c r="A1014" s="107"/>
    </row>
    <row r="1015" s="104" customFormat="1" ht="15">
      <c r="A1015" s="107"/>
    </row>
    <row r="1016" s="104" customFormat="1" ht="15">
      <c r="A1016" s="107"/>
    </row>
    <row r="1017" s="104" customFormat="1" ht="15">
      <c r="A1017" s="107"/>
    </row>
    <row r="1018" s="104" customFormat="1" ht="15">
      <c r="A1018" s="107"/>
    </row>
    <row r="1019" s="104" customFormat="1" ht="15">
      <c r="A1019" s="107"/>
    </row>
    <row r="1020" s="104" customFormat="1" ht="15">
      <c r="A1020" s="107"/>
    </row>
    <row r="1021" s="104" customFormat="1" ht="15">
      <c r="A1021" s="107"/>
    </row>
    <row r="1022" s="104" customFormat="1" ht="15">
      <c r="A1022" s="107"/>
    </row>
    <row r="1023" s="104" customFormat="1" ht="15">
      <c r="A1023" s="107"/>
    </row>
    <row r="1024" s="104" customFormat="1" ht="15">
      <c r="A1024" s="107"/>
    </row>
    <row r="1025" s="104" customFormat="1" ht="15">
      <c r="A1025" s="107"/>
    </row>
    <row r="1026" s="104" customFormat="1" ht="15">
      <c r="A1026" s="107"/>
    </row>
    <row r="1027" s="104" customFormat="1" ht="15">
      <c r="A1027" s="107"/>
    </row>
    <row r="1028" s="104" customFormat="1" ht="15">
      <c r="A1028" s="107"/>
    </row>
    <row r="1029" s="104" customFormat="1" ht="15">
      <c r="A1029" s="107"/>
    </row>
    <row r="1030" s="104" customFormat="1" ht="15">
      <c r="A1030" s="107"/>
    </row>
    <row r="1031" s="104" customFormat="1" ht="15">
      <c r="A1031" s="107"/>
    </row>
    <row r="1032" s="104" customFormat="1" ht="15">
      <c r="A1032" s="107"/>
    </row>
    <row r="1033" s="104" customFormat="1" ht="15">
      <c r="A1033" s="107"/>
    </row>
    <row r="1034" s="104" customFormat="1" ht="15">
      <c r="A1034" s="107"/>
    </row>
    <row r="1035" s="104" customFormat="1" ht="15">
      <c r="A1035" s="107"/>
    </row>
    <row r="1036" s="104" customFormat="1" ht="15">
      <c r="A1036" s="107"/>
    </row>
    <row r="1037" s="104" customFormat="1" ht="15">
      <c r="A1037" s="107"/>
    </row>
    <row r="1038" s="104" customFormat="1" ht="15">
      <c r="A1038" s="107"/>
    </row>
    <row r="1039" s="104" customFormat="1" ht="15">
      <c r="A1039" s="107"/>
    </row>
    <row r="1040" s="104" customFormat="1" ht="15">
      <c r="A1040" s="107"/>
    </row>
    <row r="1041" spans="1:4" s="104" customFormat="1" ht="15">
      <c r="A1041" s="107"/>
      <c r="C1041" s="117"/>
      <c r="D1041" s="117"/>
    </row>
    <row r="1042" spans="1:4" s="104" customFormat="1" ht="15">
      <c r="A1042" s="122"/>
      <c r="B1042" s="117"/>
      <c r="C1042" s="117"/>
      <c r="D1042" s="117"/>
    </row>
  </sheetData>
  <sheetProtection formatCells="0" formatColumns="0" formatRows="0" deleteColumns="0" deleteRows="0"/>
  <dataValidations count="1">
    <dataValidation type="list" allowBlank="1" showInputMessage="1" showErrorMessage="1" sqref="D4:D220 D347 D335:D336 D257 D299:D300">
      <formula1>Назначение</formula1>
    </dataValidation>
  </dataValidations>
  <printOptions/>
  <pageMargins left="0.75" right="0.75" top="1" bottom="1" header="0.5" footer="0.5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2011-02-28T12:46:25Z</cp:lastPrinted>
  <dcterms:created xsi:type="dcterms:W3CDTF">1996-10-08T23:32:33Z</dcterms:created>
  <dcterms:modified xsi:type="dcterms:W3CDTF">2012-04-01T10:48:11Z</dcterms:modified>
  <cp:category/>
  <cp:version/>
  <cp:contentType/>
  <cp:contentStatus/>
</cp:coreProperties>
</file>